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smb\obmen\o.urkina\Жаворонки Клаб( Митькино)\ДОУ\"/>
    </mc:Choice>
  </mc:AlternateContent>
  <xr:revisionPtr revIDLastSave="0" documentId="13_ncr:1_{AB7F7A73-0F15-483F-AED1-9BFBBA245539}" xr6:coauthVersionLast="47" xr6:coauthVersionMax="47" xr10:uidLastSave="{00000000-0000-0000-0000-000000000000}"/>
  <bookViews>
    <workbookView xWindow="3943" yWindow="1663" windowWidth="20571" windowHeight="13148" xr2:uid="{00000000-000D-0000-FFFF-FFFF00000000}"/>
  </bookViews>
  <sheets>
    <sheet name="Благ-во ДОУ Жаворонки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" i="2" l="1"/>
  <c r="L18" i="2"/>
  <c r="L31" i="2"/>
  <c r="L44" i="2"/>
  <c r="L56" i="2"/>
  <c r="L65" i="2"/>
  <c r="L76" i="2"/>
  <c r="L79" i="2"/>
  <c r="L88" i="2"/>
  <c r="L96" i="2"/>
  <c r="L100" i="2"/>
  <c r="L111" i="2"/>
  <c r="L120" i="2"/>
  <c r="L129" i="2"/>
  <c r="L138" i="2"/>
  <c r="L149" i="2"/>
  <c r="E133" i="2"/>
  <c r="E132" i="2"/>
  <c r="E115" i="2"/>
  <c r="E114" i="2"/>
  <c r="E135" i="2"/>
  <c r="E125" i="2"/>
  <c r="E117" i="2"/>
  <c r="E86" i="2"/>
  <c r="E84" i="2"/>
  <c r="E73" i="2"/>
  <c r="E59" i="2"/>
  <c r="E58" i="2"/>
  <c r="E50" i="2"/>
  <c r="E48" i="2"/>
  <c r="E39" i="2"/>
  <c r="E36" i="2"/>
  <c r="E35" i="2"/>
  <c r="E21" i="2"/>
  <c r="E30" i="2"/>
  <c r="E28" i="2"/>
  <c r="E27" i="2"/>
  <c r="E26" i="2"/>
  <c r="E22" i="2"/>
  <c r="E24" i="2"/>
  <c r="E82" i="2"/>
  <c r="E17" i="2"/>
  <c r="E63" i="2"/>
  <c r="E61" i="2"/>
  <c r="E57" i="2"/>
  <c r="E15" i="2"/>
  <c r="H17" i="2"/>
  <c r="H16" i="2"/>
  <c r="E16" i="2"/>
  <c r="J15" i="2"/>
  <c r="I15" i="2"/>
  <c r="H15" i="2"/>
  <c r="E139" i="2"/>
  <c r="H99" i="2"/>
  <c r="H151" i="2"/>
  <c r="H152" i="2"/>
  <c r="H153" i="2"/>
  <c r="H154" i="2"/>
  <c r="I154" i="2"/>
  <c r="J154" i="2"/>
  <c r="K154" i="2"/>
  <c r="H155" i="2"/>
  <c r="H156" i="2"/>
  <c r="I156" i="2"/>
  <c r="J156" i="2"/>
  <c r="K156" i="2"/>
  <c r="H157" i="2"/>
  <c r="H158" i="2"/>
  <c r="I158" i="2"/>
  <c r="J158" i="2"/>
  <c r="K158" i="2"/>
  <c r="E130" i="2"/>
  <c r="H98" i="2"/>
  <c r="E98" i="2"/>
  <c r="J97" i="2"/>
  <c r="I97" i="2"/>
  <c r="K97" i="2" s="1"/>
  <c r="H97" i="2"/>
  <c r="H83" i="2"/>
  <c r="H82" i="2"/>
  <c r="H80" i="2"/>
  <c r="H81" i="2"/>
  <c r="H84" i="2"/>
  <c r="H85" i="2"/>
  <c r="H86" i="2"/>
  <c r="H87" i="2"/>
  <c r="K15" i="2" l="1"/>
  <c r="J16" i="2"/>
  <c r="I16" i="2"/>
  <c r="E99" i="2"/>
  <c r="J99" i="2"/>
  <c r="I99" i="2"/>
  <c r="K99" i="2" s="1"/>
  <c r="J98" i="2"/>
  <c r="I98" i="2"/>
  <c r="K98" i="2" s="1"/>
  <c r="I80" i="2"/>
  <c r="J80" i="2"/>
  <c r="I84" i="2"/>
  <c r="J84" i="2"/>
  <c r="I86" i="2"/>
  <c r="J86" i="2"/>
  <c r="E87" i="2"/>
  <c r="E81" i="2"/>
  <c r="H144" i="2"/>
  <c r="H145" i="2"/>
  <c r="H146" i="2"/>
  <c r="H147" i="2"/>
  <c r="H148" i="2"/>
  <c r="C148" i="2"/>
  <c r="H143" i="2"/>
  <c r="H142" i="2"/>
  <c r="H141" i="2"/>
  <c r="H140" i="2"/>
  <c r="H139" i="2"/>
  <c r="K16" i="2" l="1"/>
  <c r="I81" i="2"/>
  <c r="J81" i="2"/>
  <c r="I87" i="2"/>
  <c r="J87" i="2"/>
  <c r="K86" i="2"/>
  <c r="K84" i="2"/>
  <c r="K80" i="2"/>
  <c r="E85" i="2"/>
  <c r="E143" i="2"/>
  <c r="E141" i="2"/>
  <c r="E140" i="2"/>
  <c r="J139" i="2"/>
  <c r="I139" i="2"/>
  <c r="K139" i="2" s="1"/>
  <c r="H137" i="2"/>
  <c r="C137" i="2"/>
  <c r="H136" i="2"/>
  <c r="H135" i="2"/>
  <c r="H134" i="2"/>
  <c r="E134" i="2"/>
  <c r="H133" i="2"/>
  <c r="H132" i="2"/>
  <c r="H131" i="2"/>
  <c r="E131" i="2"/>
  <c r="J130" i="2"/>
  <c r="I130" i="2"/>
  <c r="K130" i="2" s="1"/>
  <c r="H130" i="2"/>
  <c r="E40" i="2"/>
  <c r="H42" i="2"/>
  <c r="E42" i="2"/>
  <c r="E32" i="2"/>
  <c r="J43" i="2"/>
  <c r="I43" i="2"/>
  <c r="K43" i="2" s="1"/>
  <c r="H43" i="2"/>
  <c r="H57" i="2"/>
  <c r="H58" i="2"/>
  <c r="H59" i="2"/>
  <c r="H60" i="2"/>
  <c r="H61" i="2"/>
  <c r="H62" i="2"/>
  <c r="H63" i="2"/>
  <c r="H64" i="2"/>
  <c r="E145" i="2" l="1"/>
  <c r="E144" i="2"/>
  <c r="I85" i="2"/>
  <c r="J85" i="2"/>
  <c r="K87" i="2"/>
  <c r="K81" i="2"/>
  <c r="E83" i="2"/>
  <c r="J82" i="2"/>
  <c r="I82" i="2"/>
  <c r="K82" i="2" s="1"/>
  <c r="E146" i="2"/>
  <c r="E147" i="2"/>
  <c r="J140" i="2"/>
  <c r="I140" i="2"/>
  <c r="K140" i="2" s="1"/>
  <c r="E142" i="2"/>
  <c r="J141" i="2"/>
  <c r="I141" i="2"/>
  <c r="K141" i="2" s="1"/>
  <c r="E148" i="2"/>
  <c r="J143" i="2"/>
  <c r="I143" i="2"/>
  <c r="K143" i="2" s="1"/>
  <c r="J131" i="2"/>
  <c r="I131" i="2"/>
  <c r="K131" i="2" s="1"/>
  <c r="J132" i="2"/>
  <c r="I132" i="2"/>
  <c r="K132" i="2" s="1"/>
  <c r="E137" i="2"/>
  <c r="E136" i="2"/>
  <c r="J134" i="2"/>
  <c r="I134" i="2"/>
  <c r="K134" i="2" s="1"/>
  <c r="E38" i="2"/>
  <c r="E34" i="2"/>
  <c r="J42" i="2"/>
  <c r="I42" i="2"/>
  <c r="K42" i="2" s="1"/>
  <c r="E60" i="2"/>
  <c r="E62" i="2"/>
  <c r="J83" i="2" l="1"/>
  <c r="I83" i="2"/>
  <c r="K83" i="2" s="1"/>
  <c r="K85" i="2"/>
  <c r="I148" i="2"/>
  <c r="J148" i="2"/>
  <c r="I145" i="2"/>
  <c r="J145" i="2"/>
  <c r="I147" i="2"/>
  <c r="J147" i="2"/>
  <c r="I146" i="2"/>
  <c r="J146" i="2"/>
  <c r="I144" i="2"/>
  <c r="J144" i="2"/>
  <c r="J142" i="2"/>
  <c r="I142" i="2"/>
  <c r="K142" i="2" s="1"/>
  <c r="J135" i="2"/>
  <c r="I135" i="2"/>
  <c r="K135" i="2" s="1"/>
  <c r="J136" i="2"/>
  <c r="I136" i="2"/>
  <c r="K136" i="2" s="1"/>
  <c r="J137" i="2"/>
  <c r="I137" i="2"/>
  <c r="K137" i="2" s="1"/>
  <c r="J133" i="2"/>
  <c r="I133" i="2"/>
  <c r="K133" i="2" s="1"/>
  <c r="I62" i="2"/>
  <c r="J62" i="2"/>
  <c r="I60" i="2"/>
  <c r="J60" i="2"/>
  <c r="I57" i="2"/>
  <c r="J57" i="2"/>
  <c r="I59" i="2"/>
  <c r="J59" i="2"/>
  <c r="I61" i="2"/>
  <c r="J61" i="2"/>
  <c r="I63" i="2"/>
  <c r="J63" i="2"/>
  <c r="K144" i="2" l="1"/>
  <c r="K146" i="2"/>
  <c r="K147" i="2"/>
  <c r="K145" i="2"/>
  <c r="K148" i="2"/>
  <c r="K63" i="2"/>
  <c r="K61" i="2"/>
  <c r="K59" i="2"/>
  <c r="I58" i="2"/>
  <c r="J58" i="2"/>
  <c r="K57" i="2"/>
  <c r="K60" i="2"/>
  <c r="K62" i="2"/>
  <c r="K58" i="2" l="1"/>
  <c r="E92" i="2" l="1"/>
  <c r="E89" i="2"/>
  <c r="H122" i="2"/>
  <c r="H123" i="2"/>
  <c r="H124" i="2"/>
  <c r="H125" i="2"/>
  <c r="H126" i="2"/>
  <c r="H127" i="2"/>
  <c r="H128" i="2"/>
  <c r="E126" i="2"/>
  <c r="E123" i="2"/>
  <c r="E128" i="2"/>
  <c r="E127" i="2"/>
  <c r="E124" i="2"/>
  <c r="H89" i="2"/>
  <c r="I89" i="2"/>
  <c r="J89" i="2"/>
  <c r="K89" i="2"/>
  <c r="H90" i="2"/>
  <c r="H91" i="2"/>
  <c r="H92" i="2"/>
  <c r="I92" i="2"/>
  <c r="J92" i="2"/>
  <c r="K92" i="2"/>
  <c r="H93" i="2"/>
  <c r="H94" i="2"/>
  <c r="E94" i="2"/>
  <c r="E93" i="2"/>
  <c r="E91" i="2"/>
  <c r="D90" i="2"/>
  <c r="E90" i="2" s="1"/>
  <c r="I124" i="2" l="1"/>
  <c r="J124" i="2"/>
  <c r="I125" i="2"/>
  <c r="J125" i="2"/>
  <c r="I127" i="2"/>
  <c r="J127" i="2"/>
  <c r="I128" i="2"/>
  <c r="J128" i="2"/>
  <c r="I123" i="2"/>
  <c r="J123" i="2"/>
  <c r="I126" i="2"/>
  <c r="J126" i="2"/>
  <c r="I93" i="2"/>
  <c r="J93" i="2"/>
  <c r="I94" i="2"/>
  <c r="J94" i="2"/>
  <c r="I90" i="2"/>
  <c r="J90" i="2"/>
  <c r="I91" i="2"/>
  <c r="J91" i="2"/>
  <c r="K126" i="2" l="1"/>
  <c r="K123" i="2"/>
  <c r="K128" i="2"/>
  <c r="K127" i="2"/>
  <c r="K125" i="2"/>
  <c r="K124" i="2"/>
  <c r="K94" i="2"/>
  <c r="K93" i="2"/>
  <c r="K91" i="2"/>
  <c r="K90" i="2"/>
  <c r="H32" i="2" l="1"/>
  <c r="H33" i="2"/>
  <c r="H34" i="2"/>
  <c r="H35" i="2"/>
  <c r="H36" i="2"/>
  <c r="H37" i="2"/>
  <c r="H38" i="2"/>
  <c r="H39" i="2"/>
  <c r="H40" i="2"/>
  <c r="H41" i="2"/>
  <c r="E49" i="2"/>
  <c r="E70" i="2"/>
  <c r="E71" i="2"/>
  <c r="E68" i="2"/>
  <c r="H67" i="2"/>
  <c r="H68" i="2"/>
  <c r="I68" i="2"/>
  <c r="J68" i="2"/>
  <c r="K68" i="2"/>
  <c r="H69" i="2"/>
  <c r="H70" i="2"/>
  <c r="I70" i="2"/>
  <c r="J70" i="2"/>
  <c r="K70" i="2"/>
  <c r="H71" i="2"/>
  <c r="I71" i="2"/>
  <c r="J71" i="2"/>
  <c r="K71" i="2"/>
  <c r="H72" i="2"/>
  <c r="H73" i="2"/>
  <c r="H74" i="2"/>
  <c r="H75" i="2"/>
  <c r="E155" i="2" l="1"/>
  <c r="J110" i="2"/>
  <c r="I110" i="2"/>
  <c r="K110" i="2" s="1"/>
  <c r="H110" i="2"/>
  <c r="H109" i="2"/>
  <c r="E109" i="2"/>
  <c r="E33" i="2"/>
  <c r="I155" i="2" l="1"/>
  <c r="J155" i="2"/>
  <c r="I34" i="2"/>
  <c r="J34" i="2"/>
  <c r="I33" i="2"/>
  <c r="J33" i="2"/>
  <c r="I32" i="2"/>
  <c r="J32" i="2"/>
  <c r="J109" i="2"/>
  <c r="I109" i="2"/>
  <c r="K109" i="2" s="1"/>
  <c r="K155" i="2" l="1"/>
  <c r="I36" i="2"/>
  <c r="J36" i="2"/>
  <c r="E37" i="2"/>
  <c r="I38" i="2"/>
  <c r="J38" i="2"/>
  <c r="K32" i="2"/>
  <c r="K33" i="2"/>
  <c r="K34" i="2"/>
  <c r="E19" i="2"/>
  <c r="I39" i="2" l="1"/>
  <c r="J39" i="2"/>
  <c r="K38" i="2"/>
  <c r="I37" i="2"/>
  <c r="J37" i="2"/>
  <c r="K36" i="2"/>
  <c r="E25" i="2"/>
  <c r="E20" i="2"/>
  <c r="E23" i="2"/>
  <c r="H46" i="2"/>
  <c r="H47" i="2"/>
  <c r="H48" i="2"/>
  <c r="H49" i="2"/>
  <c r="H50" i="2"/>
  <c r="H51" i="2"/>
  <c r="H52" i="2"/>
  <c r="H53" i="2"/>
  <c r="H54" i="2"/>
  <c r="H55" i="2"/>
  <c r="E53" i="2"/>
  <c r="E55" i="2" s="1"/>
  <c r="E51" i="2"/>
  <c r="E52" i="2" s="1"/>
  <c r="E47" i="2"/>
  <c r="E46" i="2"/>
  <c r="J45" i="2"/>
  <c r="I45" i="2"/>
  <c r="K45" i="2" s="1"/>
  <c r="H45" i="2"/>
  <c r="E64" i="2"/>
  <c r="I64" i="2" l="1"/>
  <c r="J64" i="2"/>
  <c r="K37" i="2"/>
  <c r="K39" i="2"/>
  <c r="I46" i="2"/>
  <c r="J46" i="2"/>
  <c r="I47" i="2"/>
  <c r="J47" i="2"/>
  <c r="I49" i="2"/>
  <c r="J49" i="2"/>
  <c r="I51" i="2"/>
  <c r="J51" i="2"/>
  <c r="E54" i="2"/>
  <c r="I53" i="2"/>
  <c r="J53" i="2"/>
  <c r="J17" i="2" l="1"/>
  <c r="I17" i="2"/>
  <c r="K64" i="2"/>
  <c r="K53" i="2"/>
  <c r="I54" i="2"/>
  <c r="J54" i="2"/>
  <c r="I55" i="2"/>
  <c r="J55" i="2"/>
  <c r="K51" i="2"/>
  <c r="I52" i="2"/>
  <c r="J52" i="2"/>
  <c r="K49" i="2"/>
  <c r="I50" i="2"/>
  <c r="J50" i="2"/>
  <c r="K47" i="2"/>
  <c r="I48" i="2"/>
  <c r="J48" i="2"/>
  <c r="K46" i="2"/>
  <c r="K17" i="2" l="1"/>
  <c r="K48" i="2"/>
  <c r="K50" i="2"/>
  <c r="K52" i="2"/>
  <c r="K55" i="2"/>
  <c r="K54" i="2"/>
  <c r="E69" i="2" l="1"/>
  <c r="E72" i="2"/>
  <c r="H66" i="2"/>
  <c r="H78" i="2"/>
  <c r="E77" i="2"/>
  <c r="H20" i="2"/>
  <c r="H21" i="2"/>
  <c r="I21" i="2"/>
  <c r="J21" i="2"/>
  <c r="K21" i="2"/>
  <c r="H22" i="2"/>
  <c r="H23" i="2"/>
  <c r="I23" i="2"/>
  <c r="J23" i="2"/>
  <c r="K23" i="2"/>
  <c r="H24" i="2"/>
  <c r="I24" i="2"/>
  <c r="J24" i="2"/>
  <c r="K24" i="2"/>
  <c r="H25" i="2"/>
  <c r="H26" i="2"/>
  <c r="H27" i="2"/>
  <c r="H28" i="2"/>
  <c r="H29" i="2"/>
  <c r="H30" i="2"/>
  <c r="J19" i="2"/>
  <c r="I19" i="2"/>
  <c r="H19" i="2"/>
  <c r="K19" i="2" l="1"/>
  <c r="I72" i="2"/>
  <c r="J72" i="2"/>
  <c r="I69" i="2"/>
  <c r="J69" i="2"/>
  <c r="E74" i="2"/>
  <c r="E67" i="2"/>
  <c r="J66" i="2"/>
  <c r="I66" i="2"/>
  <c r="K66" i="2" s="1"/>
  <c r="I35" i="2" l="1"/>
  <c r="J35" i="2"/>
  <c r="I40" i="2"/>
  <c r="J40" i="2"/>
  <c r="I67" i="2"/>
  <c r="J67" i="2"/>
  <c r="E75" i="2"/>
  <c r="I74" i="2"/>
  <c r="J74" i="2"/>
  <c r="K69" i="2"/>
  <c r="K72" i="2"/>
  <c r="I73" i="2"/>
  <c r="J73" i="2"/>
  <c r="H150" i="2"/>
  <c r="E151" i="2"/>
  <c r="E157" i="2"/>
  <c r="E153" i="2"/>
  <c r="I153" i="2" l="1"/>
  <c r="J153" i="2"/>
  <c r="I157" i="2"/>
  <c r="J157" i="2"/>
  <c r="E150" i="2"/>
  <c r="I151" i="2"/>
  <c r="J151" i="2"/>
  <c r="K40" i="2"/>
  <c r="K35" i="2"/>
  <c r="K73" i="2"/>
  <c r="K74" i="2"/>
  <c r="I75" i="2"/>
  <c r="J75" i="2"/>
  <c r="K67" i="2"/>
  <c r="I22" i="2"/>
  <c r="J22" i="2"/>
  <c r="I25" i="2"/>
  <c r="J25" i="2"/>
  <c r="J150" i="2"/>
  <c r="I150" i="2"/>
  <c r="K150" i="2" s="1"/>
  <c r="E152" i="2"/>
  <c r="I152" i="2" l="1"/>
  <c r="J152" i="2"/>
  <c r="K151" i="2"/>
  <c r="K157" i="2"/>
  <c r="K153" i="2"/>
  <c r="K75" i="2"/>
  <c r="K25" i="2"/>
  <c r="I27" i="2"/>
  <c r="J27" i="2"/>
  <c r="I28" i="2"/>
  <c r="J28" i="2"/>
  <c r="K22" i="2"/>
  <c r="E122" i="2"/>
  <c r="J121" i="2"/>
  <c r="I121" i="2"/>
  <c r="K121" i="2" s="1"/>
  <c r="H121" i="2"/>
  <c r="H113" i="2"/>
  <c r="H114" i="2"/>
  <c r="H115" i="2"/>
  <c r="H116" i="2"/>
  <c r="H117" i="2"/>
  <c r="H118" i="2"/>
  <c r="H119" i="2"/>
  <c r="H112" i="2"/>
  <c r="I112" i="2"/>
  <c r="J112" i="2"/>
  <c r="K112" i="2"/>
  <c r="C119" i="2"/>
  <c r="E116" i="2"/>
  <c r="E113" i="2"/>
  <c r="H102" i="2"/>
  <c r="I102" i="2"/>
  <c r="J102" i="2"/>
  <c r="K102" i="2"/>
  <c r="H103" i="2"/>
  <c r="H104" i="2"/>
  <c r="I104" i="2"/>
  <c r="J104" i="2"/>
  <c r="K104" i="2"/>
  <c r="H105" i="2"/>
  <c r="H106" i="2"/>
  <c r="I106" i="2"/>
  <c r="J106" i="2"/>
  <c r="K106" i="2"/>
  <c r="H107" i="2"/>
  <c r="H108" i="2"/>
  <c r="I108" i="2"/>
  <c r="J108" i="2"/>
  <c r="K108" i="2"/>
  <c r="H101" i="2"/>
  <c r="E107" i="2"/>
  <c r="E101" i="2"/>
  <c r="K152" i="2" l="1"/>
  <c r="I122" i="2"/>
  <c r="J122" i="2"/>
  <c r="K28" i="2"/>
  <c r="I30" i="2"/>
  <c r="J30" i="2"/>
  <c r="K27" i="2"/>
  <c r="I113" i="2"/>
  <c r="J113" i="2"/>
  <c r="I115" i="2"/>
  <c r="J115" i="2"/>
  <c r="I114" i="2"/>
  <c r="J114" i="2"/>
  <c r="I116" i="2"/>
  <c r="J116" i="2"/>
  <c r="E118" i="2"/>
  <c r="E119" i="2"/>
  <c r="J101" i="2"/>
  <c r="I101" i="2"/>
  <c r="K101" i="2" s="1"/>
  <c r="I107" i="2"/>
  <c r="J107" i="2"/>
  <c r="K122" i="2" l="1"/>
  <c r="K30" i="2"/>
  <c r="I119" i="2"/>
  <c r="J119" i="2"/>
  <c r="I118" i="2"/>
  <c r="J118" i="2"/>
  <c r="K116" i="2"/>
  <c r="I117" i="2"/>
  <c r="J117" i="2"/>
  <c r="K114" i="2"/>
  <c r="K115" i="2"/>
  <c r="K113" i="2"/>
  <c r="K107" i="2"/>
  <c r="K117" i="2" l="1"/>
  <c r="K118" i="2"/>
  <c r="K119" i="2"/>
  <c r="I20" i="2" l="1"/>
  <c r="J20" i="2"/>
  <c r="K20" i="2" l="1"/>
  <c r="D29" i="2" l="1"/>
  <c r="E29" i="2" s="1"/>
  <c r="I29" i="2" l="1"/>
  <c r="J29" i="2"/>
  <c r="K29" i="2" l="1"/>
  <c r="E78" i="2" l="1"/>
  <c r="J77" i="2"/>
  <c r="E103" i="2"/>
  <c r="I78" i="2" l="1"/>
  <c r="J78" i="2"/>
  <c r="I103" i="2"/>
  <c r="J103" i="2"/>
  <c r="D26" i="2"/>
  <c r="E105" i="2"/>
  <c r="E41" i="2"/>
  <c r="I41" i="2" l="1"/>
  <c r="J41" i="2"/>
  <c r="K78" i="2"/>
  <c r="I26" i="2"/>
  <c r="J26" i="2"/>
  <c r="I105" i="2"/>
  <c r="J105" i="2"/>
  <c r="K103" i="2"/>
  <c r="I77" i="2"/>
  <c r="K77" i="2" s="1"/>
  <c r="H77" i="2"/>
  <c r="J159" i="2" l="1"/>
  <c r="I159" i="2"/>
  <c r="K41" i="2"/>
  <c r="K26" i="2"/>
  <c r="K105" i="2"/>
  <c r="L95" i="2" s="1"/>
  <c r="K159" i="2" l="1"/>
  <c r="L13" i="2"/>
  <c r="L12" i="2" s="1"/>
</calcChain>
</file>

<file path=xl/sharedStrings.xml><?xml version="1.0" encoding="utf-8"?>
<sst xmlns="http://schemas.openxmlformats.org/spreadsheetml/2006/main" count="536" uniqueCount="356">
  <si>
    <t>№ п/п</t>
  </si>
  <si>
    <t>Объект:</t>
  </si>
  <si>
    <t>Адрес:</t>
  </si>
  <si>
    <t>Шифр проекта:</t>
  </si>
  <si>
    <t>Наименование работ</t>
  </si>
  <si>
    <t>Ед.изм.</t>
  </si>
  <si>
    <t>Кол-во</t>
  </si>
  <si>
    <t>Работа</t>
  </si>
  <si>
    <t>Всего</t>
  </si>
  <si>
    <t>1.1</t>
  </si>
  <si>
    <t>КОММЕРЧЕСКОЕ ПРЕДЛОЖЕНИЕ</t>
  </si>
  <si>
    <t>Материалы</t>
  </si>
  <si>
    <t>Дополнительная информация:</t>
  </si>
  <si>
    <t>Общий срок выполнения работ</t>
  </si>
  <si>
    <t>Размер аванса, всего руб. с НДС (Суммарно все авансы не могут превышать 30% от суммы договора, допускается применение возобновляемых авансов)</t>
  </si>
  <si>
    <t>___руб.</t>
  </si>
  <si>
    <t>в т.ч. без обеспечения до 3 млн. руб. с НДС</t>
  </si>
  <si>
    <t>в т.ч. по договору поручительства от 3 млн. руб. до 10 млн. руб. с НДС</t>
  </si>
  <si>
    <t>в т.ч. под банковскую гарантию свыше 10 млн. руб. с НДС</t>
  </si>
  <si>
    <t>да/нет</t>
  </si>
  <si>
    <t>Аккредитация на сайте ГК ФСК</t>
  </si>
  <si>
    <t xml:space="preserve">_____________________________ </t>
  </si>
  <si>
    <t>___________________________</t>
  </si>
  <si>
    <t>_____________________________________</t>
  </si>
  <si>
    <t>(подпись)</t>
  </si>
  <si>
    <t>(ФИО)</t>
  </si>
  <si>
    <t>(должность)</t>
  </si>
  <si>
    <t>м.п.</t>
  </si>
  <si>
    <t>Требования к заполнению:</t>
  </si>
  <si>
    <t>Цена Работ по Договору включает в себя все затраты и издержки Исполнителя в соответствии с п.2.1. Договора.</t>
  </si>
  <si>
    <t>шт</t>
  </si>
  <si>
    <t>Цветом выделены ячейки для заполнения Подрядчиком</t>
  </si>
  <si>
    <t>Подрядчик::</t>
  </si>
  <si>
    <t>Стоимость ВЗиС (в случае необходимости затрат на ВЗиС не предусмотренные условиями типовой формы договора, предоставить расшифровку затрат)</t>
  </si>
  <si>
    <t>М.О., г.о. Одинцово, д.Митькино</t>
  </si>
  <si>
    <t>Жилой комплекс "Жаворонки Клаб"</t>
  </si>
  <si>
    <t xml:space="preserve">Благоустройство территории </t>
  </si>
  <si>
    <t>м3</t>
  </si>
  <si>
    <t>Перевозка грунта к месту складирования на расстояние до 1 км.</t>
  </si>
  <si>
    <t>Планировка основания мех.способом с уплотнением</t>
  </si>
  <si>
    <t>м2</t>
  </si>
  <si>
    <t>Устройство подкладочного слоя из геотекстиля</t>
  </si>
  <si>
    <t>Геотекстиль плотностью 200 г/м2</t>
  </si>
  <si>
    <t>Устройство покрытий тротуаров из бетонной плитки с заполнением швов</t>
  </si>
  <si>
    <t xml:space="preserve">Механизированная разработка грунта с погрузкой в автомобили-самосвалы </t>
  </si>
  <si>
    <t>Устройство покрытия из крупнозернистого асфальтобетона толщиной 60 мм с предварительной проливкой битумной мастикой</t>
  </si>
  <si>
    <t>1.1.1.1</t>
  </si>
  <si>
    <t>1.1.1.2</t>
  </si>
  <si>
    <t>1.1.1.3</t>
  </si>
  <si>
    <t xml:space="preserve">Битумная эмульсия </t>
  </si>
  <si>
    <t>Озеленение</t>
  </si>
  <si>
    <t>Посадка деревьев и кустарников</t>
  </si>
  <si>
    <t>Посадка хвойных пород деревьев с подготовкой посадочных мест</t>
  </si>
  <si>
    <t>л</t>
  </si>
  <si>
    <t>Устройство бордюров</t>
  </si>
  <si>
    <t>Установка бортовых камней на бетонном основании</t>
  </si>
  <si>
    <t>1.3</t>
  </si>
  <si>
    <t>1.3.1</t>
  </si>
  <si>
    <t>Песок среднезернистый морозозащитный с Кф 3,0 м/сут. ГОСТ 8736-2014</t>
  </si>
  <si>
    <t>Устройство подстилающего цементно-песчаного слоя под плитку с планировкой и уплотнением виброплитой толщ.30 мм</t>
  </si>
  <si>
    <t xml:space="preserve">Устройство покрытий </t>
  </si>
  <si>
    <t>Асфальтобетон мелкозернистый тип Б, марка II, по ГОСТ 9128-2013</t>
  </si>
  <si>
    <t>Асфальтобетон крупнозернистый пористый тип Б, марка II, 
ГОСТ 9128-2013</t>
  </si>
  <si>
    <t>Устройство покрытия из мелкозернистого асфальтобетона толщиной 60 мм с предварительной проливкой битумной мастикой</t>
  </si>
  <si>
    <t>Песок среднезернистый морозозащитный с Кф&gt;3,0 м/сут. по ГОСТ 8736-2014, К/уп.=0,95</t>
  </si>
  <si>
    <t>Устройство песчаного основания толщ.300 мм с планировкой и уплотнением виброкатком</t>
  </si>
  <si>
    <t>Устройство бетонного основания толщ.100 мм</t>
  </si>
  <si>
    <t>1.2.1</t>
  </si>
  <si>
    <t>1.2.3</t>
  </si>
  <si>
    <t>1.2.3.1</t>
  </si>
  <si>
    <t>1.2.3.2</t>
  </si>
  <si>
    <t>1.2.5</t>
  </si>
  <si>
    <t>1.2.5.1</t>
  </si>
  <si>
    <t>1.2.5.2</t>
  </si>
  <si>
    <t>1.2.5.3</t>
  </si>
  <si>
    <t>1.2.5.4</t>
  </si>
  <si>
    <t>МИТ-ДОУ/12-РД-ГП.</t>
  </si>
  <si>
    <t>Формулы, наименование вида работ и материалов , объемы, нормы расхода - не менять</t>
  </si>
  <si>
    <t>Стоимость работ должна содержать все расходы на машины, механизмы, затраты труда рабочих, накладные расходы и иные затраты подрядчика не упомянутые в форме КП, но необходимых для выполнения комплекса работ в полном объеме, в соответствии с приложенными Техническим заданием и Проектной документацией.</t>
  </si>
  <si>
    <t>Стоимость материалов должна содержать цену материала и все сопутствующие материалы (крепежные элементы, расходники и т.п.), транспортные расходы по доставке до места производства работ.</t>
  </si>
  <si>
    <t>Расценками учтена заделка техотверстий, в т.ч. кабельных проходок.</t>
  </si>
  <si>
    <t>Полное наименование юридического лица , ИНН</t>
  </si>
  <si>
    <t xml:space="preserve">Система налогообложения организации </t>
  </si>
  <si>
    <t>(указать % НДС или «без НДС»)</t>
  </si>
  <si>
    <t>(да/нет) - указать точные суммы аванса в рублях с НДС и %-ты от суммы Договора, включая платежи третьим лицам за материал/оборудование или субподрядные работы.
____руб.</t>
  </si>
  <si>
    <t>3.1</t>
  </si>
  <si>
    <t>3.2</t>
  </si>
  <si>
    <t>3.3</t>
  </si>
  <si>
    <t>Обеспечение авансирования:</t>
  </si>
  <si>
    <t>4.1</t>
  </si>
  <si>
    <t>Личное поручительство собственника компании-подрядчика (конечный бенефициар) по возврату аванса обязательно  при условии, что сумма аванса превышает сумму 10 000 000 руб. 
Личное поручительство должно быть подтверждено со стороны ГК ФСК ( СБ ФСК). 
Срок действия личного поручительства должен быть больше 3-х месяцев относительно срока завершения работ по Договору.</t>
  </si>
  <si>
    <t xml:space="preserve">(да/нет) </t>
  </si>
  <si>
    <t>4.2</t>
  </si>
  <si>
    <t xml:space="preserve">Предоставление банковской гарантии также возможно при отказе контрагента от предоставления личного поручительства. Затраты на обеспечение  банковской гарантии должны быть учтены в итоговой стоимости КП - срок действия банковской гарантии должен быть больше 3-х месяцев относительно срока завершения работ по Договору.  При предоставлении банковской гарантии указать данное условие и банк-гарант (*банки входящие в ТОП-30 сайта "Банки.ру" на дату предоставления БГ). </t>
  </si>
  <si>
    <t xml:space="preserve"> (да/нет) потвердить, что стоимость БГ учтена в сумме ФКП</t>
  </si>
  <si>
    <t xml:space="preserve">Зачет аванса: 
1) в первом отчетном периоде в полном 100 % объеме
2) график зачета аванса, оформленный дополнительным соглашением к Договору подряда с указанием % удержания 
  </t>
  </si>
  <si>
    <t xml:space="preserve">(выбрать вариант - заполнить)   </t>
  </si>
  <si>
    <t xml:space="preserve">Оплата выполненных Субподрядчиком Работ производится Подрядчиком в срок не ранее, чем 15 рабочих дней с даты подписания без замечаний Сторонами Акта о приемке выполненных работ по форме КС-2, Справки о стоимости выполненных работ и затрат по форе КС-3, за вычетом Гарантийного удержания и ранее выплаченного аванса, а также иных платежей, предусмотренных формой  Договора </t>
  </si>
  <si>
    <t xml:space="preserve">Готовность приступить к работе по гарантийному письму Заказчика о намерениях заключить договор </t>
  </si>
  <si>
    <t>(да/нет, указать, к каким работам готовы приступить по гарантийному письму до заключения договора)</t>
  </si>
  <si>
    <t>___________дней</t>
  </si>
  <si>
    <t>Готовность подписать договор в редакции "ГК ФСК"</t>
  </si>
  <si>
    <t xml:space="preserve"> (да/нет) - при наличии разногласия прикрепить к ФКП проект Протокола разногласия </t>
  </si>
  <si>
    <t xml:space="preserve"> В стоимости учтено гарантийное удержание от стоимости работ/услуг/ или Банковская гарантия выданная на размер ГУ -5 % от стоимости Договора на 60 кал. мес.</t>
  </si>
  <si>
    <t>Гарантийный срок  на выполненные работы по договору - 60 (Шестьдесят) месяцев с даты получения Разрешения на ввод объекта в эксплуатацию.</t>
  </si>
  <si>
    <t xml:space="preserve">Гарантийный срок на материалы и оборудование - согласно паспорта завода-производителя. </t>
  </si>
  <si>
    <t>В стоимости учтены расходы за услуги (предоставлению погрузочно-разгрузочных механизмов, (вертикальный транспорт (лифты), грузовой подъемник) в соответствии с типовой формой договора.</t>
  </si>
  <si>
    <t>В стоимости учтены расходы на услуги по уборке, складированию и вывозу строительных отходов.</t>
  </si>
  <si>
    <t>В стоимости учтены расходы комиссии временное подсоединение коммуникаций (электроэнергии), тепловой энергией, водой и другими ресурсами на период выполнения работ.</t>
  </si>
  <si>
    <t>Виды работ, планируемые к выполнению субподрядными организациями.</t>
  </si>
  <si>
    <t>(да/нет) - указать при привлечении наименование организации, ИНН, вид работ/услуг</t>
  </si>
  <si>
    <t xml:space="preserve">Наличие СРО/ лицензии </t>
  </si>
  <si>
    <t>(да/нет)-для тендеров, когда СРО/лицензия необходима. Указать № _, дату выдачи</t>
  </si>
  <si>
    <t xml:space="preserve">Опыт работы с ГК ФСК (АО МСУ-1, ДСК-производство) </t>
  </si>
  <si>
    <t xml:space="preserve"> (да/нет). 
При наличии текущих проектов - указать % реализации от Договора/численность  трудовых ресурсов</t>
  </si>
  <si>
    <t>Опыт реализации аналогичных видов работ за последние 2-3 года,</t>
  </si>
  <si>
    <t xml:space="preserve"> РЕЛЕВАНТНЫЙ ОПЫТ  ТОЛЬКО ПО СПЕЦИАЛИЗАЦИИ ТЕНДЕРА (указать не более 5 ключевых объектов и их заказчиков)</t>
  </si>
  <si>
    <t>Численность работающих всего в организации/ численность, планируемая для выполнения предмета тендера</t>
  </si>
  <si>
    <t xml:space="preserve"> указать …/….</t>
  </si>
  <si>
    <t>20.1</t>
  </si>
  <si>
    <t xml:space="preserve">Среднесписочный состав работников </t>
  </si>
  <si>
    <t>(указать количество ИТР и рабочих)</t>
  </si>
  <si>
    <t xml:space="preserve">Дата регистрации компании </t>
  </si>
  <si>
    <t>указать мес/год</t>
  </si>
  <si>
    <t xml:space="preserve">Выручка за последние 3 года </t>
  </si>
  <si>
    <t xml:space="preserve">Генеральный директор предприятия </t>
  </si>
  <si>
    <t>ФИО - полностью, контакты: тел., e-mail</t>
  </si>
  <si>
    <t xml:space="preserve">Контактное лицо по вопросам участия в тендере </t>
  </si>
  <si>
    <t>должность, ФИО - полностью, контакты: тел.</t>
  </si>
  <si>
    <t>Адрес электронной почты ,контактного лица по вопросам участия в данном тендере.</t>
  </si>
  <si>
    <t xml:space="preserve"> (e-mail) </t>
  </si>
  <si>
    <t xml:space="preserve">Согласие работы в ЭДО в ГК ФСК для подготовки исполнительной документации </t>
  </si>
  <si>
    <t>Согласие работы в ЛКП ГК ФСК (закрытие КС)  В тендерной документации прилагается Презентация_ЛКП</t>
  </si>
  <si>
    <t>Дата посещения строительной площадки/контактное лицо со стороны ГК ФСК (с кем проводился осмотр)</t>
  </si>
  <si>
    <t>Готовность к делению объемов работ и сохранению при этом единичных расценок в ФКП</t>
  </si>
  <si>
    <t>Готовность предоставить Договора ГПХ на сотрудников до заключения Договора</t>
  </si>
  <si>
    <t>Примечание к ФКП претендента</t>
  </si>
  <si>
    <t>на полный комплекс работ по благоустройству территории детского дошкольного учреждения на 260 мест жилого комплекса "Жаворонки Клаб", расположенного по адресу: Московская область, г.о. Одинцово, д.Митькино</t>
  </si>
  <si>
    <t>Посадка лиственных пород деревьев с подготовкой посадочных мест</t>
  </si>
  <si>
    <t>Клен, береза, дуб, липа ( 7-8 лет )</t>
  </si>
  <si>
    <t>Посадка лиственных пород кустарников с подготовкой посадочных мест (групповая посадка)</t>
  </si>
  <si>
    <t>Посадка лиственных пород кустарников с подготовкой посадочных мест рядовая посадка)</t>
  </si>
  <si>
    <t>Спирея, кизильник</t>
  </si>
  <si>
    <t>Плодородный грунт</t>
  </si>
  <si>
    <t>кг</t>
  </si>
  <si>
    <t>Прочие материалы</t>
  </si>
  <si>
    <t>Устройство основания толщ.200 мм из песчано-гравийной смеси</t>
  </si>
  <si>
    <t>Песчано-гравийная смесь ГОСТ 23558-94</t>
  </si>
  <si>
    <t>Устройство газонов посевных с внесением привозного плодородного слоя грунта толщ.300 мм,  в т.ч. уход за газоном, полив и первый покос</t>
  </si>
  <si>
    <t>Натуральный газон посевной с высокой степенью вытаптывания для игровых, спортивных и хозяйственных площадок (агрофирма Русские травы или аналог)</t>
  </si>
  <si>
    <t>1.3.2</t>
  </si>
  <si>
    <t>пог. м</t>
  </si>
  <si>
    <t>Ограждение территории</t>
  </si>
  <si>
    <t>Монтаж калиток распашных  с установкой опор</t>
  </si>
  <si>
    <t>компл</t>
  </si>
  <si>
    <t>Ограждение из секций металлических h=2,0 м (с комплектующим согласно проекту)индивид.изготовления</t>
  </si>
  <si>
    <t>Устройство песчаного основания толщ.100 мм с планировкой и уплотнением виброкатком</t>
  </si>
  <si>
    <t xml:space="preserve">Бетон монолитный В15 М200 </t>
  </si>
  <si>
    <t>Смесь сухая цементно-песчаная М300</t>
  </si>
  <si>
    <t>т</t>
  </si>
  <si>
    <t>Устройство щебеночного основания толщ.200 мм  по способу заклинки</t>
  </si>
  <si>
    <t>Наполнение песком песочниц</t>
  </si>
  <si>
    <t>Песок средней крупности с Кф&gt;2,0 м/су ГОСТ 873-93</t>
  </si>
  <si>
    <t>1.1.4</t>
  </si>
  <si>
    <t>Устройство щебеночного основания толщ.190 мм  по способу заклинки</t>
  </si>
  <si>
    <t>Устройство подстилающего цементно-песчаного слоя с планировкой и уплотнением виброплитой толщ.30 мм</t>
  </si>
  <si>
    <t>Бетонная газонная решетка 600х400х100 (П18010) ГОСТ 17608-2017</t>
  </si>
  <si>
    <t>Устройство покрытий из усиленной георешетки ( с заполнением ячеек пладородным грунтом толщ. 100 мм.)</t>
  </si>
  <si>
    <t>Укладка тактильной плитки</t>
  </si>
  <si>
    <t xml:space="preserve"> Тактильная плитка с конусообразными рифами ГОСТ 52875-2018 500х500 мм.</t>
  </si>
  <si>
    <t>Тип 1. Покрытие асфальтобетонное с возможностью проезда пожарной техники (проезды, тротуары)</t>
  </si>
  <si>
    <t>1.1.1</t>
  </si>
  <si>
    <t>Тип 2. Покрытие из тротуарной плитки (тротуары и дорожки)</t>
  </si>
  <si>
    <t>1.1.2</t>
  </si>
  <si>
    <t>Тип 3. Покрытие из усиленной георешетки с возможностью проезда пожарной техники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</si>
  <si>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</si>
  <si>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</si>
  <si>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</si>
  <si>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</si>
  <si>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</si>
  <si>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</si>
  <si>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</si>
  <si>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</si>
  <si>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</si>
  <si>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1.1.2.11</t>
  </si>
  <si>
    <t>1.1.2.12</t>
  </si>
  <si>
    <t>1.1.3</t>
  </si>
  <si>
    <t>1.1.3.1</t>
  </si>
  <si>
    <t>1.1.3.2</t>
  </si>
  <si>
    <t>1.1.3.3</t>
  </si>
  <si>
    <t>1.1.3.4</t>
  </si>
  <si>
    <t>1.1.3.5</t>
  </si>
  <si>
    <t>1.1.3.6</t>
  </si>
  <si>
    <t>1.1.3.7</t>
  </si>
  <si>
    <t>1.1.3.8</t>
  </si>
  <si>
    <t>1.1.3.9</t>
  </si>
  <si>
    <t>1.1.3.10</t>
  </si>
  <si>
    <t>1.1.3.11</t>
  </si>
  <si>
    <t>1.1.3.12</t>
  </si>
  <si>
    <t>Тип 4. Покрытие из резиновой крошки спортивных и игровых площадок</t>
  </si>
  <si>
    <t>Тип 5. Покрытие из тротуарной плитки с возможностью проезда пожарной техники (тротуары и дорожки)</t>
  </si>
  <si>
    <t>Тип 6. Покрытие из песка</t>
  </si>
  <si>
    <t>Посадка зеленой изгороди ( вертикальное озеленение по элементам ограждения)</t>
  </si>
  <si>
    <t>Девичий виноград</t>
  </si>
  <si>
    <r>
      <t>Ворота распашные металлические</t>
    </r>
    <r>
      <rPr>
        <i/>
        <sz val="10"/>
        <color theme="1"/>
        <rFont val="Times New Roman"/>
        <family val="1"/>
        <charset val="204"/>
      </rPr>
      <t xml:space="preserve"> 2900х2000 мм</t>
    </r>
    <r>
      <rPr>
        <i/>
        <sz val="10"/>
        <rFont val="Times New Roman"/>
        <family val="1"/>
        <charset val="204"/>
      </rPr>
      <t xml:space="preserve"> ( с петлями, опорами и др. комплектующим согласно проекту) индивид.изготовления</t>
    </r>
  </si>
  <si>
    <r>
      <t>Калитка распашная металлическая</t>
    </r>
    <r>
      <rPr>
        <i/>
        <sz val="10"/>
        <color theme="1"/>
        <rFont val="Times New Roman"/>
        <family val="1"/>
        <charset val="204"/>
      </rPr>
      <t xml:space="preserve"> 1500х2000 мм</t>
    </r>
    <r>
      <rPr>
        <i/>
        <sz val="10"/>
        <rFont val="Times New Roman"/>
        <family val="1"/>
        <charset val="204"/>
      </rPr>
      <t>( с рамой, петлями, опорами и др. комплектующим согласно проекту)индивид.изготовления</t>
    </r>
  </si>
  <si>
    <t>Монтаж ворот откатных с установкой опор</t>
  </si>
  <si>
    <r>
      <t>Ворота откатные металлические</t>
    </r>
    <r>
      <rPr>
        <i/>
        <sz val="10"/>
        <color theme="1"/>
        <rFont val="Times New Roman"/>
        <family val="1"/>
        <charset val="204"/>
      </rPr>
      <t xml:space="preserve"> 5000х2000 мм</t>
    </r>
    <r>
      <rPr>
        <i/>
        <sz val="10"/>
        <rFont val="Times New Roman"/>
        <family val="1"/>
        <charset val="204"/>
      </rPr>
      <t xml:space="preserve"> ( с петлями, опорами и др. комплектующим согласно проекту) индивид.изготовления</t>
    </r>
  </si>
  <si>
    <t xml:space="preserve">Монтаж ворот распашных с установкой опор </t>
  </si>
  <si>
    <t>Монтаж ограждения из секций металлических с установкой опор</t>
  </si>
  <si>
    <t xml:space="preserve">Покрытие из резиновой крошки бесшовное двухслойное </t>
  </si>
  <si>
    <t>Устройство покрытия двухслойное, из резиновой крошки (наливное с разравниванием) толщ. 50 мм.</t>
  </si>
  <si>
    <t xml:space="preserve">Щебень  М600 фр.20..70 мм с фр 20-40 мм ГОСТ 8267-93 </t>
  </si>
  <si>
    <t>Бетонные плиты 100х100х60 ГОСТ 17608-2017</t>
  </si>
  <si>
    <t>Щебень  М600 фр.20..70 мм фр20-40 мм по ГОСТ 8267-93</t>
  </si>
  <si>
    <t>Бетонные плиты 100х100х60</t>
  </si>
  <si>
    <t>Бетон  В15 по ГОСТ 26633-2015</t>
  </si>
  <si>
    <t>Бордюрный камень садовый БР 100.20.8</t>
  </si>
  <si>
    <t>Бордюрный камень садовый БР 100.30.15</t>
  </si>
  <si>
    <t>1.2.5.5</t>
  </si>
  <si>
    <t>1.2.5.6</t>
  </si>
  <si>
    <t>Травяное покрытие откосов (с усилением георешеткой)</t>
  </si>
  <si>
    <t>Устройство газонов посевных,  в т.ч. уход за газоном, полив и первый покос</t>
  </si>
  <si>
    <t xml:space="preserve">Семена газонных трав </t>
  </si>
  <si>
    <t>Газонная георешетка объемная 160х160  ГОСТ з55028-2012</t>
  </si>
  <si>
    <t>1.1.4.4</t>
  </si>
  <si>
    <t>Устройство песчаного основания толщ.600 мм с планировкой и уплотнением виброкатком</t>
  </si>
  <si>
    <t>1.1.4.5</t>
  </si>
  <si>
    <t>Песок средней крупности с Кф&gt;2 м/сут. ГОСТ 8736-2014</t>
  </si>
  <si>
    <t>1.1.4.6</t>
  </si>
  <si>
    <t>Устройство основания толщ.200 мм из ЩПГС</t>
  </si>
  <si>
    <t>1.1.4.7</t>
  </si>
  <si>
    <t>Щебеночно-гравийно-песчаная смесь, ГОСТ 25607-2009</t>
  </si>
  <si>
    <t>1.1.4.8</t>
  </si>
  <si>
    <t>1.1.4.9</t>
  </si>
  <si>
    <t>Жесткий укатываемый бетон  В7,5 по ГОСТ 26633-2015</t>
  </si>
  <si>
    <t>Травяное покрытие площадок (высокая степень вытаптывания)</t>
  </si>
  <si>
    <t xml:space="preserve">Травяное покрытие площадок </t>
  </si>
  <si>
    <t>Устройство цветника с внесением привозного плодородного слоя грунта толщ.300 мм,  в т.ч. уход за цветником, полив.</t>
  </si>
  <si>
    <t>Устройство цветника</t>
  </si>
  <si>
    <t>Тип 7. Покрытие из бетона (отмостка)</t>
  </si>
  <si>
    <t>Полимерная мембрана с геотекстилем PLANTER geo (или аналог)</t>
  </si>
  <si>
    <t>Устройство подкладочного слоя из мембраны</t>
  </si>
  <si>
    <t xml:space="preserve">Устройство гравийного основания толщ.100 мм </t>
  </si>
  <si>
    <t>Гравий из горных пород (ГОСТ 8267)</t>
  </si>
  <si>
    <t>Устройство бетонного покрытия толщ.80 мм</t>
  </si>
  <si>
    <t>Устройство гидроизоляционного слоя</t>
  </si>
  <si>
    <t>Гидроизоляция</t>
  </si>
  <si>
    <t>Устройство укрепления откосов георешеткой с заполнением плодородным грунтом толщ. 200мм</t>
  </si>
  <si>
    <t>Ель обыкновенная (7-8 лет)</t>
  </si>
  <si>
    <t>Сирень, жасмин (5-6 лет)</t>
  </si>
  <si>
    <t>Лилейник</t>
  </si>
  <si>
    <t>Бадан</t>
  </si>
  <si>
    <t>Манжетка</t>
  </si>
  <si>
    <t>указать оборот за 2023/2024/2025 гг.</t>
  </si>
  <si>
    <t>1.1.5</t>
  </si>
  <si>
    <t>1.1.5.1</t>
  </si>
  <si>
    <t>1.1.5.2</t>
  </si>
  <si>
    <t>1.1.5.3</t>
  </si>
  <si>
    <t>1.1.5.4</t>
  </si>
  <si>
    <t>1.1.5.5</t>
  </si>
  <si>
    <t>1.1.5.6</t>
  </si>
  <si>
    <t>1.1.5.7</t>
  </si>
  <si>
    <t>1.1.5.8</t>
  </si>
  <si>
    <t>1.1.6</t>
  </si>
  <si>
    <t>1.1.6.1</t>
  </si>
  <si>
    <t>1.1.6.2</t>
  </si>
  <si>
    <t>1.1.7</t>
  </si>
  <si>
    <t>1.1.7.1</t>
  </si>
  <si>
    <t>1.1.7.2</t>
  </si>
  <si>
    <t>1.1.8</t>
  </si>
  <si>
    <t>1.1.8.1</t>
  </si>
  <si>
    <t>1.1.8.2</t>
  </si>
  <si>
    <t>1.1.8.3</t>
  </si>
  <si>
    <t>1.1.8.4</t>
  </si>
  <si>
    <t>1.1.8.5</t>
  </si>
  <si>
    <t>1.1.8.6</t>
  </si>
  <si>
    <t>1.2</t>
  </si>
  <si>
    <t>1.2.2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</si>
  <si>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</si>
  <si>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</si>
  <si>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</si>
  <si>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</si>
  <si>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</si>
  <si>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</si>
  <si>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</si>
  <si>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</si>
  <si>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</si>
  <si>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1.2.2.10</t>
  </si>
  <si>
    <t>1.2.3.3</t>
  </si>
  <si>
    <t>1.2.3.4</t>
  </si>
  <si>
    <t>1.2.3.5</t>
  </si>
  <si>
    <t>1.2.3.6</t>
  </si>
  <si>
    <t>1.2.3.7</t>
  </si>
  <si>
    <t>1.2.3.8</t>
  </si>
  <si>
    <t>1.2.4</t>
  </si>
  <si>
    <t>1.2.4.1</t>
  </si>
  <si>
    <t>1.2.4.2</t>
  </si>
  <si>
    <t>1.2.4.3</t>
  </si>
  <si>
    <t>1.2.4.4</t>
  </si>
  <si>
    <t>1.2.4.5</t>
  </si>
  <si>
    <t>1.2.4.6</t>
  </si>
  <si>
    <t>1.2.4.7</t>
  </si>
  <si>
    <t>1.2.4.8</t>
  </si>
  <si>
    <t>1.2.5.7</t>
  </si>
  <si>
    <t>1.2.5.8</t>
  </si>
  <si>
    <t>1.2.6</t>
  </si>
  <si>
    <t>1.3.3</t>
  </si>
  <si>
    <t>1.3.4</t>
  </si>
  <si>
    <t>1.3.5</t>
  </si>
  <si>
    <t>1.3.6</t>
  </si>
  <si>
    <t>1.3.7</t>
  </si>
  <si>
    <t>1.3.8</t>
  </si>
  <si>
    <t>1.3.9</t>
  </si>
  <si>
    <t>Итого по разделам</t>
  </si>
  <si>
    <t>ИТОГО с учетом НДС</t>
  </si>
  <si>
    <t>Стоимость, руб. с учетом НДС</t>
  </si>
  <si>
    <t>Цена за ед.изм., руб. с учетом  НДС</t>
  </si>
  <si>
    <t>Норма расхода на ед.изм.</t>
  </si>
  <si>
    <t>1.2.6.1</t>
  </si>
  <si>
    <t>1.2.6.2</t>
  </si>
  <si>
    <t>1.2.6.3</t>
  </si>
  <si>
    <t>1.2.6.4</t>
  </si>
  <si>
    <t>1.2.6.5</t>
  </si>
  <si>
    <t>1.2.6.6</t>
  </si>
  <si>
    <t>1.2.6.7</t>
  </si>
  <si>
    <t>1.2.6.8</t>
  </si>
  <si>
    <t>1.2.6.9</t>
  </si>
  <si>
    <t>1.2.6.10</t>
  </si>
  <si>
    <t>Земляные работа</t>
  </si>
  <si>
    <t>1.1.2.10</t>
  </si>
  <si>
    <t>1.1.4.1</t>
  </si>
  <si>
    <t>1.1.4.2</t>
  </si>
  <si>
    <t>1.1.4.3</t>
  </si>
  <si>
    <t>1.1.4.10</t>
  </si>
  <si>
    <t>1.1.4.11</t>
  </si>
  <si>
    <t>1.1.6.3</t>
  </si>
  <si>
    <t>1.1.6.4</t>
  </si>
  <si>
    <t>1.1.6.5</t>
  </si>
  <si>
    <t>1.1.6.6</t>
  </si>
  <si>
    <t>1.1.6.7</t>
  </si>
  <si>
    <t>1.1.6.8</t>
  </si>
  <si>
    <t>1.1.6.9</t>
  </si>
  <si>
    <t>1.1.6.10</t>
  </si>
  <si>
    <t>1.1.8.7</t>
  </si>
  <si>
    <t>1.1.8.8</t>
  </si>
  <si>
    <t>1.1.9</t>
  </si>
  <si>
    <t>1.1.9.1</t>
  </si>
  <si>
    <t>1.1.9.2</t>
  </si>
  <si>
    <t>1.1.9.3</t>
  </si>
  <si>
    <t>1.1.9.4</t>
  </si>
  <si>
    <t>1.1.9.5</t>
  </si>
  <si>
    <t>1.1.9.6</t>
  </si>
  <si>
    <t>1.2.1.1</t>
  </si>
  <si>
    <t>1.2.1.2</t>
  </si>
  <si>
    <t>1.2.1.3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</si>
</sst>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0.0"/>
    <numFmt numFmtId="166" formatCode="#,##0.000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</cellStyleXfs>
  <cellXfs count="128">
    <xf numFmtId="0" fontId="0" fillId="0" borderId="0" xfId="0"/>
    <xf numFmtId="49" fontId="5" fillId="3" borderId="1" xfId="3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/>
    <xf numFmtId="43" fontId="6" fillId="0" borderId="0" xfId="1" applyFont="1"/>
    <xf numFmtId="4" fontId="6" fillId="0" borderId="0" xfId="0" applyNumberFormat="1" applyFont="1"/>
    <xf numFmtId="0" fontId="9" fillId="0" borderId="0" xfId="0" applyFont="1"/>
    <xf numFmtId="49" fontId="9" fillId="3" borderId="1" xfId="3" applyNumberFormat="1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 shrinkToFit="1"/>
    </xf>
    <xf numFmtId="0" fontId="6" fillId="5" borderId="1" xfId="0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3" fontId="8" fillId="6" borderId="1" xfId="1" applyFont="1" applyFill="1" applyBorder="1" applyAlignment="1"/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right"/>
    </xf>
    <xf numFmtId="43" fontId="1" fillId="0" borderId="0" xfId="1" applyFont="1" applyFill="1" applyBorder="1"/>
    <xf numFmtId="0" fontId="0" fillId="6" borderId="0" xfId="0" applyFill="1"/>
    <xf numFmtId="0" fontId="8" fillId="0" borderId="0" xfId="0" applyFont="1" applyAlignment="1">
      <alignment horizontal="left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4" fontId="11" fillId="3" borderId="1" xfId="0" applyNumberFormat="1" applyFont="1" applyFill="1" applyBorder="1"/>
    <xf numFmtId="0" fontId="9" fillId="0" borderId="0" xfId="0" applyFont="1" applyAlignment="1">
      <alignment horizontal="center"/>
    </xf>
    <xf numFmtId="49" fontId="6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/>
    <xf numFmtId="0" fontId="13" fillId="0" borderId="0" xfId="0" applyFont="1"/>
    <xf numFmtId="0" fontId="13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49" fontId="5" fillId="4" borderId="1" xfId="3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center" wrapText="1"/>
    </xf>
    <xf numFmtId="49" fontId="5" fillId="7" borderId="1" xfId="3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5" applyFont="1" applyAlignment="1">
      <alignment horizontal="center" vertical="center"/>
    </xf>
    <xf numFmtId="4" fontId="8" fillId="0" borderId="0" xfId="5" applyNumberFormat="1" applyFont="1"/>
    <xf numFmtId="0" fontId="8" fillId="0" borderId="0" xfId="5" applyFont="1"/>
    <xf numFmtId="0" fontId="8" fillId="0" borderId="0" xfId="0" applyFont="1" applyAlignment="1">
      <alignment horizontal="center" vertical="top"/>
    </xf>
    <xf numFmtId="0" fontId="12" fillId="0" borderId="0" xfId="0" applyFont="1"/>
    <xf numFmtId="3" fontId="5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8" fillId="0" borderId="0" xfId="0" applyFont="1" applyFill="1"/>
    <xf numFmtId="49" fontId="5" fillId="8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3" fontId="8" fillId="0" borderId="1" xfId="1" applyFont="1" applyFill="1" applyBorder="1" applyAlignment="1"/>
    <xf numFmtId="0" fontId="10" fillId="0" borderId="0" xfId="0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4" fontId="11" fillId="0" borderId="0" xfId="0" applyNumberFormat="1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wrapText="1"/>
    </xf>
    <xf numFmtId="2" fontId="15" fillId="0" borderId="0" xfId="0" applyNumberFormat="1" applyFont="1"/>
    <xf numFmtId="0" fontId="7" fillId="0" borderId="1" xfId="0" applyFont="1" applyFill="1" applyBorder="1" applyAlignment="1">
      <alignment horizontal="right" vertical="top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center"/>
    </xf>
    <xf numFmtId="0" fontId="13" fillId="0" borderId="1" xfId="0" applyFont="1" applyBorder="1"/>
    <xf numFmtId="43" fontId="0" fillId="0" borderId="1" xfId="1" applyFont="1" applyFill="1" applyBorder="1"/>
    <xf numFmtId="0" fontId="13" fillId="0" borderId="1" xfId="0" applyFont="1" applyFill="1" applyBorder="1"/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49" fontId="5" fillId="3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6">
    <cellStyle name="Обычный" xfId="0" builtinId="0"/>
    <cellStyle name="Обычный 11" xfId="5" xr:uid="{C55315B1-D4E4-4D25-8081-3072DE76C27D}"/>
    <cellStyle name="Обычный 2" xfId="2" xr:uid="{4587325A-10A2-41D3-B1E8-B96A806BBE57}"/>
    <cellStyle name="Обычный 3 2" xfId="3" xr:uid="{2D12B9C6-2679-4F39-94CD-45593F920EB9}"/>
    <cellStyle name="Финансовый" xfId="1" builtinId="3"/>
    <cellStyle name="Финансовый 4" xfId="4" xr:uid="{5154CE36-624E-4F10-A8DC-59D3F39B9745}"/>
  </cellStyles>
  <dxfs count="0"/>
  <tableStyles count="0" defaultTableStyle="TableStyleMedium2" defaultPivotStyle="PivotStyleLight16"/>
  <colors>
    <mruColors>
      <color rgb="FFFFF2CC"/>
      <color rgb="FFFF66C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150D-49D3-48E2-8783-D49C1D2282D8}">
  <dimension ref="A1:O218"/>
  <sheetViews>
    <sheetView tabSelected="1" topLeftCell="A134" zoomScale="92" zoomScaleNormal="92" workbookViewId="0">
      <selection activeCell="C30" sqref="C30"/>
    </sheetView>
  </sheetViews>
  <sheetFormatPr defaultColWidth="8.84375" defaultRowHeight="12.9" outlineLevelRow="1" x14ac:dyDescent="0.35"/>
  <cols>
    <col min="1" max="1" width="12" style="8" customWidth="1"/>
    <col min="2" max="2" width="55" style="8" customWidth="1"/>
    <col min="3" max="3" width="7.3046875" style="8" bestFit="1" customWidth="1"/>
    <col min="4" max="4" width="7.3046875" style="8" customWidth="1"/>
    <col min="5" max="5" width="10.4609375" style="8" customWidth="1"/>
    <col min="6" max="6" width="13.84375" style="8" customWidth="1"/>
    <col min="7" max="7" width="15.84375" style="8" customWidth="1"/>
    <col min="8" max="8" width="18.3046875" style="8" customWidth="1"/>
    <col min="9" max="9" width="18.69140625" style="8" customWidth="1"/>
    <col min="10" max="10" width="18.23046875" style="8" customWidth="1"/>
    <col min="11" max="11" width="19.69140625" style="8" customWidth="1"/>
    <col min="12" max="12" width="8.84375" style="36"/>
    <col min="13" max="16384" width="8.84375" style="8"/>
  </cols>
  <sheetData>
    <row r="1" spans="1:15" x14ac:dyDescent="0.35">
      <c r="A1" s="28" t="s">
        <v>1</v>
      </c>
      <c r="B1" s="121" t="s">
        <v>35</v>
      </c>
      <c r="C1" s="121"/>
      <c r="D1" s="121"/>
      <c r="E1" s="121"/>
      <c r="F1" s="121"/>
      <c r="G1" s="121"/>
      <c r="H1" s="121"/>
    </row>
    <row r="2" spans="1:15" ht="16.850000000000001" customHeight="1" x14ac:dyDescent="0.35">
      <c r="A2" s="28" t="s">
        <v>2</v>
      </c>
      <c r="B2" s="28" t="s">
        <v>34</v>
      </c>
      <c r="C2" s="28"/>
      <c r="D2" s="28"/>
      <c r="E2" s="28"/>
      <c r="F2" s="28"/>
      <c r="G2" s="28"/>
      <c r="H2" s="28"/>
    </row>
    <row r="3" spans="1:15" ht="17.600000000000001" customHeight="1" x14ac:dyDescent="0.4">
      <c r="A3" s="38" t="s">
        <v>3</v>
      </c>
      <c r="B3" s="7" t="s">
        <v>76</v>
      </c>
      <c r="C3" s="28"/>
      <c r="D3" s="28"/>
      <c r="E3" s="28"/>
      <c r="F3" s="28"/>
      <c r="G3" s="28"/>
      <c r="H3" s="28"/>
      <c r="I3" s="27"/>
      <c r="J3" t="s">
        <v>31</v>
      </c>
    </row>
    <row r="4" spans="1:15" ht="14.6" x14ac:dyDescent="0.4">
      <c r="A4" s="8" t="s">
        <v>32</v>
      </c>
      <c r="B4" s="27"/>
      <c r="G4" s="10"/>
      <c r="H4" s="11"/>
    </row>
    <row r="5" spans="1:15" x14ac:dyDescent="0.35">
      <c r="G5" s="10"/>
      <c r="H5" s="12"/>
    </row>
    <row r="6" spans="1:15" x14ac:dyDescent="0.35">
      <c r="E6" s="13"/>
    </row>
    <row r="7" spans="1:15" x14ac:dyDescent="0.35">
      <c r="B7" s="120" t="s">
        <v>10</v>
      </c>
      <c r="C7" s="120"/>
      <c r="D7" s="120"/>
      <c r="E7" s="120"/>
      <c r="F7" s="120"/>
      <c r="G7" s="120"/>
    </row>
    <row r="8" spans="1:15" ht="44.4" customHeight="1" x14ac:dyDescent="0.35">
      <c r="B8" s="124" t="s">
        <v>137</v>
      </c>
      <c r="C8" s="124"/>
      <c r="D8" s="124"/>
      <c r="E8" s="124"/>
      <c r="F8" s="124"/>
      <c r="G8" s="124"/>
      <c r="H8" s="124"/>
      <c r="I8" s="124"/>
      <c r="J8" s="124"/>
      <c r="K8" s="33"/>
    </row>
    <row r="10" spans="1:15" x14ac:dyDescent="0.35">
      <c r="A10" s="122" t="s">
        <v>0</v>
      </c>
      <c r="B10" s="122" t="s">
        <v>4</v>
      </c>
      <c r="C10" s="122" t="s">
        <v>5</v>
      </c>
      <c r="D10" s="122" t="s">
        <v>318</v>
      </c>
      <c r="E10" s="122" t="s">
        <v>6</v>
      </c>
      <c r="F10" s="122" t="s">
        <v>317</v>
      </c>
      <c r="G10" s="122"/>
      <c r="H10" s="122"/>
      <c r="I10" s="122" t="s">
        <v>316</v>
      </c>
      <c r="J10" s="122"/>
      <c r="K10" s="122"/>
      <c r="L10" s="122" t="s">
        <v>314</v>
      </c>
    </row>
    <row r="11" spans="1:15" ht="36" customHeight="1" x14ac:dyDescent="0.35">
      <c r="A11" s="122"/>
      <c r="B11" s="122"/>
      <c r="C11" s="122"/>
      <c r="D11" s="122"/>
      <c r="E11" s="122"/>
      <c r="F11" s="1" t="s">
        <v>11</v>
      </c>
      <c r="G11" s="14" t="s">
        <v>7</v>
      </c>
      <c r="H11" s="14" t="s">
        <v>8</v>
      </c>
      <c r="I11" s="1" t="s">
        <v>11</v>
      </c>
      <c r="J11" s="1" t="s">
        <v>7</v>
      </c>
      <c r="K11" s="1" t="s">
        <v>8</v>
      </c>
      <c r="L11" s="122"/>
    </row>
    <row r="12" spans="1:15" x14ac:dyDescent="0.35">
      <c r="A12" s="15">
        <v>1</v>
      </c>
      <c r="B12" s="16" t="s">
        <v>36</v>
      </c>
      <c r="C12" s="17"/>
      <c r="D12" s="17"/>
      <c r="E12" s="18"/>
      <c r="F12" s="18"/>
      <c r="G12" s="18"/>
      <c r="H12" s="18"/>
      <c r="I12" s="5"/>
      <c r="J12" s="5"/>
      <c r="K12" s="5"/>
      <c r="L12" s="5">
        <f>L13+L95+L149</f>
        <v>0</v>
      </c>
    </row>
    <row r="13" spans="1:15" x14ac:dyDescent="0.35">
      <c r="A13" s="41" t="s">
        <v>9</v>
      </c>
      <c r="B13" s="42" t="s">
        <v>60</v>
      </c>
      <c r="C13" s="39"/>
      <c r="D13" s="39"/>
      <c r="E13" s="40"/>
      <c r="F13" s="40"/>
      <c r="G13" s="40"/>
      <c r="H13" s="40"/>
      <c r="I13" s="2"/>
      <c r="J13" s="2"/>
      <c r="K13" s="2"/>
      <c r="L13" s="2">
        <f>L14+L18+L31+L44+L56+L65+L76+L79+L88</f>
        <v>0</v>
      </c>
    </row>
    <row r="14" spans="1:15" x14ac:dyDescent="0.35">
      <c r="A14" s="86" t="s">
        <v>171</v>
      </c>
      <c r="B14" s="54" t="s">
        <v>329</v>
      </c>
      <c r="C14" s="55"/>
      <c r="D14" s="55"/>
      <c r="E14" s="56"/>
      <c r="F14" s="56"/>
      <c r="G14" s="56"/>
      <c r="H14" s="56"/>
      <c r="I14" s="57"/>
      <c r="J14" s="57"/>
      <c r="K14" s="57"/>
      <c r="L14" s="57">
        <f>SUM(K15:K17)</f>
        <v>0</v>
      </c>
    </row>
    <row r="15" spans="1:15" ht="25.75" outlineLevel="1" x14ac:dyDescent="0.35">
      <c r="A15" s="87" t="s">
        <v>46</v>
      </c>
      <c r="B15" s="45" t="s">
        <v>44</v>
      </c>
      <c r="C15" s="21" t="s">
        <v>37</v>
      </c>
      <c r="D15" s="46"/>
      <c r="E15" s="65">
        <f>325+48.54+126.04+993.75+224.18</f>
        <v>1717.51</v>
      </c>
      <c r="F15" s="3"/>
      <c r="G15" s="19">
        <v>0</v>
      </c>
      <c r="H15" s="4">
        <f>F15+G15</f>
        <v>0</v>
      </c>
      <c r="I15" s="4">
        <f>E15*F15</f>
        <v>0</v>
      </c>
      <c r="J15" s="4">
        <f>E15*G15</f>
        <v>0</v>
      </c>
      <c r="K15" s="6">
        <f>I15+J15</f>
        <v>0</v>
      </c>
      <c r="L15" s="101"/>
      <c r="O15" s="96"/>
    </row>
    <row r="16" spans="1:15" outlineLevel="1" x14ac:dyDescent="0.35">
      <c r="A16" s="87" t="s">
        <v>47</v>
      </c>
      <c r="B16" s="45" t="s">
        <v>38</v>
      </c>
      <c r="C16" s="47" t="s">
        <v>37</v>
      </c>
      <c r="D16" s="3"/>
      <c r="E16" s="65">
        <f>E15</f>
        <v>1717.51</v>
      </c>
      <c r="F16" s="3"/>
      <c r="G16" s="19">
        <v>0</v>
      </c>
      <c r="H16" s="4">
        <f>F16+G16</f>
        <v>0</v>
      </c>
      <c r="I16" s="4">
        <f t="shared" ref="I16" si="0">E16*F16</f>
        <v>0</v>
      </c>
      <c r="J16" s="4">
        <f t="shared" ref="J16" si="1">E16*G16</f>
        <v>0</v>
      </c>
      <c r="K16" s="6">
        <f t="shared" ref="K16:K17" si="2">I16+J16</f>
        <v>0</v>
      </c>
      <c r="L16" s="101"/>
    </row>
    <row r="17" spans="1:12" outlineLevel="1" x14ac:dyDescent="0.35">
      <c r="A17" s="87" t="s">
        <v>48</v>
      </c>
      <c r="B17" s="45" t="s">
        <v>39</v>
      </c>
      <c r="C17" s="47" t="s">
        <v>40</v>
      </c>
      <c r="D17" s="3"/>
      <c r="E17" s="60">
        <f>910.86+639.95+292.12+1483.58+364.84+116.69</f>
        <v>3808.04</v>
      </c>
      <c r="F17" s="3"/>
      <c r="G17" s="19">
        <v>0</v>
      </c>
      <c r="H17" s="4">
        <f>F17+G17</f>
        <v>0</v>
      </c>
      <c r="I17" s="4">
        <f>E17*F17</f>
        <v>0</v>
      </c>
      <c r="J17" s="4">
        <f>E17*G17</f>
        <v>0</v>
      </c>
      <c r="K17" s="6">
        <f t="shared" si="2"/>
        <v>0</v>
      </c>
      <c r="L17" s="101"/>
    </row>
    <row r="18" spans="1:12" ht="24.9" x14ac:dyDescent="0.35">
      <c r="A18" s="53" t="s">
        <v>173</v>
      </c>
      <c r="B18" s="54" t="s">
        <v>170</v>
      </c>
      <c r="C18" s="55"/>
      <c r="D18" s="55"/>
      <c r="E18" s="56"/>
      <c r="F18" s="56"/>
      <c r="G18" s="56"/>
      <c r="H18" s="56"/>
      <c r="I18" s="57"/>
      <c r="J18" s="57"/>
      <c r="K18" s="57"/>
      <c r="L18" s="57">
        <f>SUM(K19:K30)</f>
        <v>0</v>
      </c>
    </row>
    <row r="19" spans="1:12" outlineLevel="1" x14ac:dyDescent="0.35">
      <c r="A19" s="87" t="s">
        <v>175</v>
      </c>
      <c r="B19" s="48" t="s">
        <v>41</v>
      </c>
      <c r="C19" s="21" t="s">
        <v>40</v>
      </c>
      <c r="D19" s="46"/>
      <c r="E19" s="65">
        <f>541.22+369.64</f>
        <v>910.86</v>
      </c>
      <c r="F19" s="3"/>
      <c r="G19" s="19">
        <v>0</v>
      </c>
      <c r="H19" s="4">
        <f>F19+G19</f>
        <v>0</v>
      </c>
      <c r="I19" s="4">
        <f>E19*F19</f>
        <v>0</v>
      </c>
      <c r="J19" s="4">
        <f>E19*G19</f>
        <v>0</v>
      </c>
      <c r="K19" s="6">
        <f>I19+J19</f>
        <v>0</v>
      </c>
      <c r="L19" s="101"/>
    </row>
    <row r="20" spans="1:12" outlineLevel="1" x14ac:dyDescent="0.35">
      <c r="A20" s="87" t="s">
        <v>176</v>
      </c>
      <c r="B20" s="95" t="s">
        <v>42</v>
      </c>
      <c r="C20" s="58" t="s">
        <v>40</v>
      </c>
      <c r="D20" s="67">
        <v>1.01</v>
      </c>
      <c r="E20" s="66">
        <f>E19*D20</f>
        <v>919.97</v>
      </c>
      <c r="F20" s="19">
        <v>0</v>
      </c>
      <c r="G20" s="4"/>
      <c r="H20" s="4">
        <f t="shared" ref="H20:H30" si="3">F20+G20</f>
        <v>0</v>
      </c>
      <c r="I20" s="4">
        <f t="shared" ref="I20:I30" si="4">E20*F20</f>
        <v>0</v>
      </c>
      <c r="J20" s="4">
        <f t="shared" ref="J20:J30" si="5">E20*G20</f>
        <v>0</v>
      </c>
      <c r="K20" s="6">
        <f t="shared" ref="K20:K30" si="6">I20+J20</f>
        <v>0</v>
      </c>
      <c r="L20" s="101"/>
    </row>
    <row r="21" spans="1:12" customFormat="1" ht="25.75" outlineLevel="1" x14ac:dyDescent="0.4">
      <c r="A21" s="87" t="s">
        <v>177</v>
      </c>
      <c r="B21" s="69" t="s">
        <v>65</v>
      </c>
      <c r="C21" s="70" t="s">
        <v>37</v>
      </c>
      <c r="D21" s="71"/>
      <c r="E21" s="60">
        <f>E19*0.3</f>
        <v>273.26</v>
      </c>
      <c r="F21" s="3"/>
      <c r="G21" s="19">
        <v>0</v>
      </c>
      <c r="H21" s="4">
        <f t="shared" si="3"/>
        <v>0</v>
      </c>
      <c r="I21" s="4">
        <f t="shared" si="4"/>
        <v>0</v>
      </c>
      <c r="J21" s="4">
        <f t="shared" si="5"/>
        <v>0</v>
      </c>
      <c r="K21" s="6">
        <f t="shared" si="6"/>
        <v>0</v>
      </c>
      <c r="L21" s="102"/>
    </row>
    <row r="22" spans="1:12" customFormat="1" ht="25.75" outlineLevel="1" x14ac:dyDescent="0.4">
      <c r="A22" s="87" t="s">
        <v>178</v>
      </c>
      <c r="B22" s="72" t="s">
        <v>64</v>
      </c>
      <c r="C22" s="73" t="s">
        <v>37</v>
      </c>
      <c r="D22" s="73">
        <v>1.1000000000000001</v>
      </c>
      <c r="E22" s="67">
        <f>E21*D22</f>
        <v>300.58999999999997</v>
      </c>
      <c r="F22" s="19">
        <v>0</v>
      </c>
      <c r="G22" s="3"/>
      <c r="H22" s="4">
        <f t="shared" si="3"/>
        <v>0</v>
      </c>
      <c r="I22" s="4">
        <f t="shared" si="4"/>
        <v>0</v>
      </c>
      <c r="J22" s="4">
        <f t="shared" si="5"/>
        <v>0</v>
      </c>
      <c r="K22" s="6">
        <f t="shared" si="6"/>
        <v>0</v>
      </c>
      <c r="L22" s="102"/>
    </row>
    <row r="23" spans="1:12" ht="28.2" customHeight="1" outlineLevel="1" x14ac:dyDescent="0.35">
      <c r="A23" s="87" t="s">
        <v>179</v>
      </c>
      <c r="B23" s="94" t="s">
        <v>160</v>
      </c>
      <c r="C23" s="21" t="s">
        <v>37</v>
      </c>
      <c r="D23" s="46"/>
      <c r="E23" s="60">
        <f>E19*0.2</f>
        <v>182.17</v>
      </c>
      <c r="F23" s="3"/>
      <c r="G23" s="19">
        <v>0</v>
      </c>
      <c r="H23" s="4">
        <f t="shared" si="3"/>
        <v>0</v>
      </c>
      <c r="I23" s="4">
        <f t="shared" si="4"/>
        <v>0</v>
      </c>
      <c r="J23" s="4">
        <f t="shared" si="5"/>
        <v>0</v>
      </c>
      <c r="K23" s="6">
        <f t="shared" si="6"/>
        <v>0</v>
      </c>
      <c r="L23" s="101"/>
    </row>
    <row r="24" spans="1:12" outlineLevel="1" x14ac:dyDescent="0.35">
      <c r="A24" s="87" t="s">
        <v>180</v>
      </c>
      <c r="B24" s="51" t="s">
        <v>214</v>
      </c>
      <c r="C24" s="47" t="s">
        <v>37</v>
      </c>
      <c r="D24" s="3">
        <v>1.3</v>
      </c>
      <c r="E24" s="61">
        <f>E23*D24</f>
        <v>236.82</v>
      </c>
      <c r="F24" s="19">
        <v>0</v>
      </c>
      <c r="G24" s="4"/>
      <c r="H24" s="4">
        <f t="shared" si="3"/>
        <v>0</v>
      </c>
      <c r="I24" s="4">
        <f t="shared" si="4"/>
        <v>0</v>
      </c>
      <c r="J24" s="4">
        <f t="shared" si="5"/>
        <v>0</v>
      </c>
      <c r="K24" s="6">
        <f t="shared" si="6"/>
        <v>0</v>
      </c>
      <c r="L24" s="101"/>
    </row>
    <row r="25" spans="1:12" ht="25.75" outlineLevel="1" x14ac:dyDescent="0.35">
      <c r="A25" s="87" t="s">
        <v>181</v>
      </c>
      <c r="B25" s="43" t="s">
        <v>45</v>
      </c>
      <c r="C25" s="47" t="s">
        <v>40</v>
      </c>
      <c r="D25" s="3"/>
      <c r="E25" s="60">
        <f>E19</f>
        <v>910.86</v>
      </c>
      <c r="F25" s="3"/>
      <c r="G25" s="19">
        <v>0</v>
      </c>
      <c r="H25" s="4">
        <f t="shared" si="3"/>
        <v>0</v>
      </c>
      <c r="I25" s="4">
        <f t="shared" si="4"/>
        <v>0</v>
      </c>
      <c r="J25" s="4">
        <f t="shared" si="5"/>
        <v>0</v>
      </c>
      <c r="K25" s="6">
        <f t="shared" si="6"/>
        <v>0</v>
      </c>
      <c r="L25" s="101"/>
    </row>
    <row r="26" spans="1:12" ht="25.75" outlineLevel="1" x14ac:dyDescent="0.35">
      <c r="A26" s="87" t="s">
        <v>182</v>
      </c>
      <c r="B26" s="51" t="s">
        <v>62</v>
      </c>
      <c r="C26" s="58" t="s">
        <v>159</v>
      </c>
      <c r="D26" s="67">
        <f>25.7/1000*6</f>
        <v>0.15</v>
      </c>
      <c r="E26" s="61">
        <f>E25*D26</f>
        <v>136.63</v>
      </c>
      <c r="F26" s="19">
        <v>0</v>
      </c>
      <c r="G26" s="4"/>
      <c r="H26" s="4">
        <f t="shared" si="3"/>
        <v>0</v>
      </c>
      <c r="I26" s="4">
        <f t="shared" si="4"/>
        <v>0</v>
      </c>
      <c r="J26" s="4">
        <f t="shared" si="5"/>
        <v>0</v>
      </c>
      <c r="K26" s="6">
        <f t="shared" si="6"/>
        <v>0</v>
      </c>
      <c r="L26" s="101"/>
    </row>
    <row r="27" spans="1:12" outlineLevel="1" x14ac:dyDescent="0.35">
      <c r="A27" s="87" t="s">
        <v>183</v>
      </c>
      <c r="B27" s="51" t="s">
        <v>49</v>
      </c>
      <c r="C27" s="58" t="s">
        <v>53</v>
      </c>
      <c r="D27" s="67">
        <v>0.4</v>
      </c>
      <c r="E27" s="61">
        <f>E25*D27</f>
        <v>364.34</v>
      </c>
      <c r="F27" s="19">
        <v>0</v>
      </c>
      <c r="G27" s="4"/>
      <c r="H27" s="4">
        <f t="shared" si="3"/>
        <v>0</v>
      </c>
      <c r="I27" s="4">
        <f t="shared" si="4"/>
        <v>0</v>
      </c>
      <c r="J27" s="4">
        <f t="shared" si="5"/>
        <v>0</v>
      </c>
      <c r="K27" s="6">
        <f t="shared" si="6"/>
        <v>0</v>
      </c>
      <c r="L27" s="101"/>
    </row>
    <row r="28" spans="1:12" ht="25.75" outlineLevel="1" x14ac:dyDescent="0.35">
      <c r="A28" s="87" t="s">
        <v>330</v>
      </c>
      <c r="B28" s="43" t="s">
        <v>63</v>
      </c>
      <c r="C28" s="47" t="s">
        <v>40</v>
      </c>
      <c r="D28" s="67"/>
      <c r="E28" s="60">
        <f>E25</f>
        <v>910.86</v>
      </c>
      <c r="F28" s="44"/>
      <c r="G28" s="19">
        <v>0</v>
      </c>
      <c r="H28" s="4">
        <f t="shared" si="3"/>
        <v>0</v>
      </c>
      <c r="I28" s="4">
        <f t="shared" si="4"/>
        <v>0</v>
      </c>
      <c r="J28" s="4">
        <f t="shared" si="5"/>
        <v>0</v>
      </c>
      <c r="K28" s="6">
        <f t="shared" si="6"/>
        <v>0</v>
      </c>
      <c r="L28" s="101"/>
    </row>
    <row r="29" spans="1:12" ht="30" customHeight="1" outlineLevel="1" x14ac:dyDescent="0.35">
      <c r="A29" s="87" t="s">
        <v>184</v>
      </c>
      <c r="B29" s="52" t="s">
        <v>61</v>
      </c>
      <c r="C29" s="59" t="s">
        <v>159</v>
      </c>
      <c r="D29" s="68">
        <f>25.7/1000*6</f>
        <v>0.15</v>
      </c>
      <c r="E29" s="61">
        <f>E28*D29</f>
        <v>136.63</v>
      </c>
      <c r="F29" s="19">
        <v>0</v>
      </c>
      <c r="G29" s="4"/>
      <c r="H29" s="4">
        <f t="shared" si="3"/>
        <v>0</v>
      </c>
      <c r="I29" s="4">
        <f t="shared" si="4"/>
        <v>0</v>
      </c>
      <c r="J29" s="4">
        <f t="shared" si="5"/>
        <v>0</v>
      </c>
      <c r="K29" s="6">
        <f t="shared" si="6"/>
        <v>0</v>
      </c>
      <c r="L29" s="101"/>
    </row>
    <row r="30" spans="1:12" ht="13.4" customHeight="1" outlineLevel="1" x14ac:dyDescent="0.35">
      <c r="A30" s="87" t="s">
        <v>185</v>
      </c>
      <c r="B30" s="52" t="s">
        <v>49</v>
      </c>
      <c r="C30" s="59" t="s">
        <v>53</v>
      </c>
      <c r="D30" s="68">
        <v>0.4</v>
      </c>
      <c r="E30" s="61">
        <f>E28*D30</f>
        <v>364.34</v>
      </c>
      <c r="F30" s="19">
        <v>0</v>
      </c>
      <c r="G30" s="4"/>
      <c r="H30" s="4">
        <f t="shared" si="3"/>
        <v>0</v>
      </c>
      <c r="I30" s="4">
        <f t="shared" si="4"/>
        <v>0</v>
      </c>
      <c r="J30" s="4">
        <f t="shared" si="5"/>
        <v>0</v>
      </c>
      <c r="K30" s="6">
        <f t="shared" si="6"/>
        <v>0</v>
      </c>
      <c r="L30" s="101"/>
    </row>
    <row r="31" spans="1:12" x14ac:dyDescent="0.35">
      <c r="A31" s="53" t="s">
        <v>186</v>
      </c>
      <c r="B31" s="54" t="s">
        <v>172</v>
      </c>
      <c r="C31" s="55"/>
      <c r="D31" s="55"/>
      <c r="E31" s="56"/>
      <c r="F31" s="56"/>
      <c r="G31" s="56"/>
      <c r="H31" s="56"/>
      <c r="I31" s="57"/>
      <c r="J31" s="57"/>
      <c r="K31" s="57"/>
      <c r="L31" s="57">
        <f>SUM(K32:K43)</f>
        <v>0</v>
      </c>
    </row>
    <row r="32" spans="1:12" outlineLevel="1" x14ac:dyDescent="0.35">
      <c r="A32" s="87" t="s">
        <v>187</v>
      </c>
      <c r="B32" s="48" t="s">
        <v>41</v>
      </c>
      <c r="C32" s="21" t="s">
        <v>40</v>
      </c>
      <c r="D32" s="46"/>
      <c r="E32" s="60">
        <f>355.62+272.58+11.75</f>
        <v>639.95000000000005</v>
      </c>
      <c r="F32" s="3"/>
      <c r="G32" s="19">
        <v>0</v>
      </c>
      <c r="H32" s="4">
        <f t="shared" ref="H32:H41" si="7">F32+G32</f>
        <v>0</v>
      </c>
      <c r="I32" s="4">
        <f t="shared" ref="I32:I43" si="8">E32*F32</f>
        <v>0</v>
      </c>
      <c r="J32" s="4">
        <f t="shared" ref="J32:J43" si="9">E32*G32</f>
        <v>0</v>
      </c>
      <c r="K32" s="6">
        <f t="shared" ref="K32:K43" si="10">I32+J32</f>
        <v>0</v>
      </c>
      <c r="L32" s="101"/>
    </row>
    <row r="33" spans="1:12" outlineLevel="1" x14ac:dyDescent="0.35">
      <c r="A33" s="87" t="s">
        <v>188</v>
      </c>
      <c r="B33" s="95" t="s">
        <v>42</v>
      </c>
      <c r="C33" s="47" t="s">
        <v>40</v>
      </c>
      <c r="D33" s="67">
        <v>1.01</v>
      </c>
      <c r="E33" s="61">
        <f>E32*D33</f>
        <v>646.35</v>
      </c>
      <c r="F33" s="19">
        <v>0</v>
      </c>
      <c r="G33" s="4"/>
      <c r="H33" s="4">
        <f t="shared" si="7"/>
        <v>0</v>
      </c>
      <c r="I33" s="4">
        <f t="shared" si="8"/>
        <v>0</v>
      </c>
      <c r="J33" s="4">
        <f t="shared" si="9"/>
        <v>0</v>
      </c>
      <c r="K33" s="6">
        <f t="shared" si="10"/>
        <v>0</v>
      </c>
      <c r="L33" s="101"/>
    </row>
    <row r="34" spans="1:12" ht="25.75" outlineLevel="1" x14ac:dyDescent="0.35">
      <c r="A34" s="87" t="s">
        <v>189</v>
      </c>
      <c r="B34" s="50" t="s">
        <v>156</v>
      </c>
      <c r="C34" s="47" t="s">
        <v>37</v>
      </c>
      <c r="D34" s="3"/>
      <c r="E34" s="60">
        <f>E32*0.1</f>
        <v>64</v>
      </c>
      <c r="F34" s="3"/>
      <c r="G34" s="19">
        <v>0</v>
      </c>
      <c r="H34" s="4">
        <f t="shared" si="7"/>
        <v>0</v>
      </c>
      <c r="I34" s="4">
        <f t="shared" si="8"/>
        <v>0</v>
      </c>
      <c r="J34" s="4">
        <f t="shared" si="9"/>
        <v>0</v>
      </c>
      <c r="K34" s="6">
        <f t="shared" si="10"/>
        <v>0</v>
      </c>
      <c r="L34" s="101"/>
    </row>
    <row r="35" spans="1:12" ht="25.75" outlineLevel="1" x14ac:dyDescent="0.35">
      <c r="A35" s="87" t="s">
        <v>190</v>
      </c>
      <c r="B35" s="49" t="s">
        <v>58</v>
      </c>
      <c r="C35" s="59" t="s">
        <v>37</v>
      </c>
      <c r="D35" s="98">
        <v>1.1000000000000001</v>
      </c>
      <c r="E35" s="61">
        <f>E34*D35</f>
        <v>70.400000000000006</v>
      </c>
      <c r="F35" s="19">
        <v>0</v>
      </c>
      <c r="G35" s="4"/>
      <c r="H35" s="4">
        <f t="shared" si="7"/>
        <v>0</v>
      </c>
      <c r="I35" s="4">
        <f t="shared" si="8"/>
        <v>0</v>
      </c>
      <c r="J35" s="4">
        <f t="shared" si="9"/>
        <v>0</v>
      </c>
      <c r="K35" s="6">
        <f t="shared" si="10"/>
        <v>0</v>
      </c>
      <c r="L35" s="101"/>
    </row>
    <row r="36" spans="1:12" outlineLevel="1" x14ac:dyDescent="0.35">
      <c r="A36" s="87" t="s">
        <v>191</v>
      </c>
      <c r="B36" s="43" t="s">
        <v>66</v>
      </c>
      <c r="C36" s="47" t="s">
        <v>37</v>
      </c>
      <c r="D36" s="3"/>
      <c r="E36" s="60">
        <f>E32*0.1</f>
        <v>64</v>
      </c>
      <c r="F36" s="3"/>
      <c r="G36" s="19">
        <v>0</v>
      </c>
      <c r="H36" s="4">
        <f t="shared" si="7"/>
        <v>0</v>
      </c>
      <c r="I36" s="4">
        <f t="shared" si="8"/>
        <v>0</v>
      </c>
      <c r="J36" s="4">
        <f t="shared" si="9"/>
        <v>0</v>
      </c>
      <c r="K36" s="6">
        <f t="shared" si="10"/>
        <v>0</v>
      </c>
      <c r="L36" s="101"/>
    </row>
    <row r="37" spans="1:12" outlineLevel="1" x14ac:dyDescent="0.35">
      <c r="A37" s="87" t="s">
        <v>192</v>
      </c>
      <c r="B37" s="51" t="s">
        <v>157</v>
      </c>
      <c r="C37" s="58" t="s">
        <v>37</v>
      </c>
      <c r="D37" s="67">
        <v>1.02</v>
      </c>
      <c r="E37" s="61">
        <f>E36*D37</f>
        <v>65.28</v>
      </c>
      <c r="F37" s="19">
        <v>0</v>
      </c>
      <c r="G37" s="4"/>
      <c r="H37" s="4">
        <f t="shared" si="7"/>
        <v>0</v>
      </c>
      <c r="I37" s="4">
        <f t="shared" si="8"/>
        <v>0</v>
      </c>
      <c r="J37" s="4">
        <f t="shared" si="9"/>
        <v>0</v>
      </c>
      <c r="K37" s="6">
        <f t="shared" si="10"/>
        <v>0</v>
      </c>
      <c r="L37" s="101"/>
    </row>
    <row r="38" spans="1:12" ht="25.75" outlineLevel="1" x14ac:dyDescent="0.35">
      <c r="A38" s="87" t="s">
        <v>193</v>
      </c>
      <c r="B38" s="43" t="s">
        <v>59</v>
      </c>
      <c r="C38" s="47" t="s">
        <v>40</v>
      </c>
      <c r="D38" s="3"/>
      <c r="E38" s="60">
        <f>E32</f>
        <v>639.95000000000005</v>
      </c>
      <c r="F38" s="3"/>
      <c r="G38" s="19">
        <v>0</v>
      </c>
      <c r="H38" s="4">
        <f t="shared" si="7"/>
        <v>0</v>
      </c>
      <c r="I38" s="4">
        <f t="shared" si="8"/>
        <v>0</v>
      </c>
      <c r="J38" s="4">
        <f t="shared" si="9"/>
        <v>0</v>
      </c>
      <c r="K38" s="6">
        <f t="shared" si="10"/>
        <v>0</v>
      </c>
      <c r="L38" s="101"/>
    </row>
    <row r="39" spans="1:12" outlineLevel="1" x14ac:dyDescent="0.35">
      <c r="A39" s="87" t="s">
        <v>194</v>
      </c>
      <c r="B39" s="51" t="s">
        <v>158</v>
      </c>
      <c r="C39" s="58" t="s">
        <v>37</v>
      </c>
      <c r="D39" s="98">
        <v>1.1000000000000001</v>
      </c>
      <c r="E39" s="61">
        <f>E38*0.03*D39</f>
        <v>21.12</v>
      </c>
      <c r="F39" s="19">
        <v>0</v>
      </c>
      <c r="G39" s="4"/>
      <c r="H39" s="4">
        <f t="shared" si="7"/>
        <v>0</v>
      </c>
      <c r="I39" s="4">
        <f t="shared" si="8"/>
        <v>0</v>
      </c>
      <c r="J39" s="4">
        <f t="shared" si="9"/>
        <v>0</v>
      </c>
      <c r="K39" s="6">
        <f t="shared" si="10"/>
        <v>0</v>
      </c>
      <c r="L39" s="101"/>
    </row>
    <row r="40" spans="1:12" ht="25.75" outlineLevel="1" x14ac:dyDescent="0.35">
      <c r="A40" s="87" t="s">
        <v>195</v>
      </c>
      <c r="B40" s="43" t="s">
        <v>43</v>
      </c>
      <c r="C40" s="47" t="s">
        <v>40</v>
      </c>
      <c r="D40" s="3"/>
      <c r="E40" s="60">
        <f>355.62+272.58</f>
        <v>628.20000000000005</v>
      </c>
      <c r="F40" s="3"/>
      <c r="G40" s="19">
        <v>0</v>
      </c>
      <c r="H40" s="4">
        <f t="shared" si="7"/>
        <v>0</v>
      </c>
      <c r="I40" s="4">
        <f t="shared" si="8"/>
        <v>0</v>
      </c>
      <c r="J40" s="4">
        <f t="shared" si="9"/>
        <v>0</v>
      </c>
      <c r="K40" s="6">
        <f t="shared" si="10"/>
        <v>0</v>
      </c>
      <c r="L40" s="101"/>
    </row>
    <row r="41" spans="1:12" ht="13.4" customHeight="1" outlineLevel="1" x14ac:dyDescent="0.35">
      <c r="A41" s="87" t="s">
        <v>196</v>
      </c>
      <c r="B41" s="52" t="s">
        <v>215</v>
      </c>
      <c r="C41" s="59" t="s">
        <v>40</v>
      </c>
      <c r="D41" s="67">
        <v>1.05</v>
      </c>
      <c r="E41" s="61">
        <f>E40*D41</f>
        <v>659.61</v>
      </c>
      <c r="F41" s="19">
        <v>0</v>
      </c>
      <c r="G41" s="4"/>
      <c r="H41" s="4">
        <f t="shared" si="7"/>
        <v>0</v>
      </c>
      <c r="I41" s="4">
        <f t="shared" si="8"/>
        <v>0</v>
      </c>
      <c r="J41" s="4">
        <f t="shared" si="9"/>
        <v>0</v>
      </c>
      <c r="K41" s="6">
        <f t="shared" si="10"/>
        <v>0</v>
      </c>
      <c r="L41" s="101"/>
    </row>
    <row r="42" spans="1:12" outlineLevel="1" x14ac:dyDescent="0.35">
      <c r="A42" s="87" t="s">
        <v>197</v>
      </c>
      <c r="B42" s="43" t="s">
        <v>168</v>
      </c>
      <c r="C42" s="47" t="s">
        <v>40</v>
      </c>
      <c r="D42" s="3"/>
      <c r="E42" s="65">
        <f>47*0.5*0.5</f>
        <v>11.75</v>
      </c>
      <c r="F42" s="44"/>
      <c r="G42" s="19">
        <v>0</v>
      </c>
      <c r="H42" s="4">
        <f>F42+G42</f>
        <v>0</v>
      </c>
      <c r="I42" s="4">
        <f>E42*F42</f>
        <v>0</v>
      </c>
      <c r="J42" s="4">
        <f>E42*G42</f>
        <v>0</v>
      </c>
      <c r="K42" s="6">
        <f>I42+J42</f>
        <v>0</v>
      </c>
      <c r="L42" s="101"/>
    </row>
    <row r="43" spans="1:12" ht="25.75" outlineLevel="1" x14ac:dyDescent="0.35">
      <c r="A43" s="87" t="s">
        <v>198</v>
      </c>
      <c r="B43" s="52" t="s">
        <v>169</v>
      </c>
      <c r="C43" s="59" t="s">
        <v>30</v>
      </c>
      <c r="D43" s="74"/>
      <c r="E43" s="66">
        <v>47</v>
      </c>
      <c r="F43" s="19">
        <v>0</v>
      </c>
      <c r="G43" s="4"/>
      <c r="H43" s="4">
        <f>F43+G43</f>
        <v>0</v>
      </c>
      <c r="I43" s="4">
        <f t="shared" si="8"/>
        <v>0</v>
      </c>
      <c r="J43" s="4">
        <f t="shared" si="9"/>
        <v>0</v>
      </c>
      <c r="K43" s="6">
        <f t="shared" si="10"/>
        <v>0</v>
      </c>
      <c r="L43" s="101"/>
    </row>
    <row r="44" spans="1:12" ht="24.9" x14ac:dyDescent="0.35">
      <c r="A44" s="53" t="s">
        <v>163</v>
      </c>
      <c r="B44" s="54" t="s">
        <v>174</v>
      </c>
      <c r="C44" s="55"/>
      <c r="D44" s="55"/>
      <c r="E44" s="56"/>
      <c r="F44" s="56"/>
      <c r="G44" s="56"/>
      <c r="H44" s="56"/>
      <c r="I44" s="57"/>
      <c r="J44" s="57"/>
      <c r="K44" s="57"/>
      <c r="L44" s="57">
        <f>SUM(K45:K55)</f>
        <v>0</v>
      </c>
    </row>
    <row r="45" spans="1:12" outlineLevel="1" x14ac:dyDescent="0.35">
      <c r="A45" s="87" t="s">
        <v>331</v>
      </c>
      <c r="B45" s="48" t="s">
        <v>41</v>
      </c>
      <c r="C45" s="21" t="s">
        <v>40</v>
      </c>
      <c r="D45" s="46"/>
      <c r="E45" s="65">
        <v>292.12</v>
      </c>
      <c r="F45" s="3"/>
      <c r="G45" s="19">
        <v>0</v>
      </c>
      <c r="H45" s="4">
        <f>F45+G45</f>
        <v>0</v>
      </c>
      <c r="I45" s="4">
        <f>E45*F45</f>
        <v>0</v>
      </c>
      <c r="J45" s="4">
        <f>E45*G45</f>
        <v>0</v>
      </c>
      <c r="K45" s="6">
        <f>I45+J45</f>
        <v>0</v>
      </c>
      <c r="L45" s="101"/>
    </row>
    <row r="46" spans="1:12" outlineLevel="1" x14ac:dyDescent="0.35">
      <c r="A46" s="87" t="s">
        <v>332</v>
      </c>
      <c r="B46" s="95" t="s">
        <v>42</v>
      </c>
      <c r="C46" s="58" t="s">
        <v>40</v>
      </c>
      <c r="D46" s="67">
        <v>1.01</v>
      </c>
      <c r="E46" s="66">
        <f>E45*D46</f>
        <v>295.04000000000002</v>
      </c>
      <c r="F46" s="19">
        <v>0</v>
      </c>
      <c r="G46" s="4"/>
      <c r="H46" s="4">
        <f t="shared" ref="H46:H55" si="11">F46+G46</f>
        <v>0</v>
      </c>
      <c r="I46" s="4">
        <f t="shared" ref="I46:I55" si="12">E46*F46</f>
        <v>0</v>
      </c>
      <c r="J46" s="4">
        <f t="shared" ref="J46:J55" si="13">E46*G46</f>
        <v>0</v>
      </c>
      <c r="K46" s="6">
        <f t="shared" ref="K46:K55" si="14">I46+J46</f>
        <v>0</v>
      </c>
      <c r="L46" s="101"/>
    </row>
    <row r="47" spans="1:12" customFormat="1" ht="25.75" outlineLevel="1" x14ac:dyDescent="0.4">
      <c r="A47" s="87" t="s">
        <v>333</v>
      </c>
      <c r="B47" s="69" t="s">
        <v>65</v>
      </c>
      <c r="C47" s="70" t="s">
        <v>37</v>
      </c>
      <c r="D47" s="71"/>
      <c r="E47" s="60">
        <f>E45*0.3</f>
        <v>87.64</v>
      </c>
      <c r="F47" s="3"/>
      <c r="G47" s="19">
        <v>0</v>
      </c>
      <c r="H47" s="4">
        <f t="shared" si="11"/>
        <v>0</v>
      </c>
      <c r="I47" s="4">
        <f t="shared" si="12"/>
        <v>0</v>
      </c>
      <c r="J47" s="4">
        <f t="shared" si="13"/>
        <v>0</v>
      </c>
      <c r="K47" s="6">
        <f t="shared" si="14"/>
        <v>0</v>
      </c>
      <c r="L47" s="102"/>
    </row>
    <row r="48" spans="1:12" customFormat="1" ht="25.75" outlineLevel="1" x14ac:dyDescent="0.4">
      <c r="A48" s="87" t="s">
        <v>225</v>
      </c>
      <c r="B48" s="72" t="s">
        <v>64</v>
      </c>
      <c r="C48" s="73" t="s">
        <v>37</v>
      </c>
      <c r="D48" s="73">
        <v>1.1000000000000001</v>
      </c>
      <c r="E48" s="67">
        <f>E47*D48</f>
        <v>96.4</v>
      </c>
      <c r="F48" s="19">
        <v>0</v>
      </c>
      <c r="G48" s="3"/>
      <c r="H48" s="4">
        <f t="shared" si="11"/>
        <v>0</v>
      </c>
      <c r="I48" s="4">
        <f t="shared" si="12"/>
        <v>0</v>
      </c>
      <c r="J48" s="4">
        <f t="shared" si="13"/>
        <v>0</v>
      </c>
      <c r="K48" s="6">
        <f t="shared" si="14"/>
        <v>0</v>
      </c>
      <c r="L48" s="102"/>
    </row>
    <row r="49" spans="1:12" ht="28.2" customHeight="1" outlineLevel="1" x14ac:dyDescent="0.35">
      <c r="A49" s="87" t="s">
        <v>227</v>
      </c>
      <c r="B49" s="94" t="s">
        <v>164</v>
      </c>
      <c r="C49" s="21" t="s">
        <v>37</v>
      </c>
      <c r="D49" s="46"/>
      <c r="E49" s="60">
        <f>E45*0.19</f>
        <v>55.5</v>
      </c>
      <c r="F49" s="3"/>
      <c r="G49" s="19">
        <v>0</v>
      </c>
      <c r="H49" s="4">
        <f t="shared" si="11"/>
        <v>0</v>
      </c>
      <c r="I49" s="4">
        <f t="shared" si="12"/>
        <v>0</v>
      </c>
      <c r="J49" s="4">
        <f t="shared" si="13"/>
        <v>0</v>
      </c>
      <c r="K49" s="6">
        <f t="shared" si="14"/>
        <v>0</v>
      </c>
      <c r="L49" s="101"/>
    </row>
    <row r="50" spans="1:12" outlineLevel="1" x14ac:dyDescent="0.35">
      <c r="A50" s="87" t="s">
        <v>229</v>
      </c>
      <c r="B50" s="51" t="s">
        <v>214</v>
      </c>
      <c r="C50" s="47" t="s">
        <v>37</v>
      </c>
      <c r="D50" s="73">
        <v>1.3</v>
      </c>
      <c r="E50" s="61">
        <f>E49*D50</f>
        <v>72.150000000000006</v>
      </c>
      <c r="F50" s="19">
        <v>0</v>
      </c>
      <c r="G50" s="4"/>
      <c r="H50" s="4">
        <f t="shared" si="11"/>
        <v>0</v>
      </c>
      <c r="I50" s="4">
        <f t="shared" si="12"/>
        <v>0</v>
      </c>
      <c r="J50" s="4">
        <f t="shared" si="13"/>
        <v>0</v>
      </c>
      <c r="K50" s="6">
        <f t="shared" si="14"/>
        <v>0</v>
      </c>
      <c r="L50" s="101"/>
    </row>
    <row r="51" spans="1:12" ht="25.75" outlineLevel="1" x14ac:dyDescent="0.35">
      <c r="A51" s="87" t="s">
        <v>231</v>
      </c>
      <c r="B51" s="43" t="s">
        <v>165</v>
      </c>
      <c r="C51" s="47" t="s">
        <v>40</v>
      </c>
      <c r="D51" s="3"/>
      <c r="E51" s="60">
        <f>E45</f>
        <v>292.12</v>
      </c>
      <c r="F51" s="3"/>
      <c r="G51" s="19">
        <v>0</v>
      </c>
      <c r="H51" s="4">
        <f t="shared" si="11"/>
        <v>0</v>
      </c>
      <c r="I51" s="4">
        <f t="shared" si="12"/>
        <v>0</v>
      </c>
      <c r="J51" s="4">
        <f t="shared" si="13"/>
        <v>0</v>
      </c>
      <c r="K51" s="6">
        <f t="shared" si="14"/>
        <v>0</v>
      </c>
      <c r="L51" s="101"/>
    </row>
    <row r="52" spans="1:12" outlineLevel="1" x14ac:dyDescent="0.35">
      <c r="A52" s="87" t="s">
        <v>233</v>
      </c>
      <c r="B52" s="51" t="s">
        <v>158</v>
      </c>
      <c r="C52" s="58" t="s">
        <v>37</v>
      </c>
      <c r="D52" s="73">
        <v>1.1000000000000001</v>
      </c>
      <c r="E52" s="61">
        <f>E51*0.03*D52</f>
        <v>9.64</v>
      </c>
      <c r="F52" s="19">
        <v>0</v>
      </c>
      <c r="G52" s="4"/>
      <c r="H52" s="4">
        <f t="shared" si="11"/>
        <v>0</v>
      </c>
      <c r="I52" s="4">
        <f t="shared" si="12"/>
        <v>0</v>
      </c>
      <c r="J52" s="4">
        <f t="shared" si="13"/>
        <v>0</v>
      </c>
      <c r="K52" s="6">
        <f t="shared" si="14"/>
        <v>0</v>
      </c>
      <c r="L52" s="101"/>
    </row>
    <row r="53" spans="1:12" ht="25.75" outlineLevel="1" x14ac:dyDescent="0.35">
      <c r="A53" s="87" t="s">
        <v>234</v>
      </c>
      <c r="B53" s="43" t="s">
        <v>167</v>
      </c>
      <c r="C53" s="47" t="s">
        <v>40</v>
      </c>
      <c r="D53" s="3"/>
      <c r="E53" s="60">
        <f>E45</f>
        <v>292.12</v>
      </c>
      <c r="F53" s="3"/>
      <c r="G53" s="19">
        <v>0</v>
      </c>
      <c r="H53" s="4">
        <f t="shared" si="11"/>
        <v>0</v>
      </c>
      <c r="I53" s="4">
        <f t="shared" si="12"/>
        <v>0</v>
      </c>
      <c r="J53" s="4">
        <f t="shared" si="13"/>
        <v>0</v>
      </c>
      <c r="K53" s="6">
        <f t="shared" si="14"/>
        <v>0</v>
      </c>
      <c r="L53" s="101"/>
    </row>
    <row r="54" spans="1:12" ht="25.75" outlineLevel="1" x14ac:dyDescent="0.35">
      <c r="A54" s="87" t="s">
        <v>334</v>
      </c>
      <c r="B54" s="52" t="s">
        <v>166</v>
      </c>
      <c r="C54" s="59" t="s">
        <v>40</v>
      </c>
      <c r="D54" s="46">
        <v>1.05</v>
      </c>
      <c r="E54" s="61">
        <f>E53*D54</f>
        <v>306.73</v>
      </c>
      <c r="F54" s="19">
        <v>0</v>
      </c>
      <c r="G54" s="4"/>
      <c r="H54" s="4">
        <f t="shared" si="11"/>
        <v>0</v>
      </c>
      <c r="I54" s="4">
        <f t="shared" si="12"/>
        <v>0</v>
      </c>
      <c r="J54" s="4">
        <f t="shared" si="13"/>
        <v>0</v>
      </c>
      <c r="K54" s="6">
        <f t="shared" si="14"/>
        <v>0</v>
      </c>
      <c r="L54" s="101"/>
    </row>
    <row r="55" spans="1:12" outlineLevel="1" x14ac:dyDescent="0.35">
      <c r="A55" s="87" t="s">
        <v>335</v>
      </c>
      <c r="B55" s="52" t="s">
        <v>143</v>
      </c>
      <c r="C55" s="59" t="s">
        <v>37</v>
      </c>
      <c r="D55" s="73">
        <v>1.1000000000000001</v>
      </c>
      <c r="E55" s="61">
        <f>E53*0.1*D55</f>
        <v>32.130000000000003</v>
      </c>
      <c r="F55" s="19">
        <v>0</v>
      </c>
      <c r="G55" s="4"/>
      <c r="H55" s="4">
        <f t="shared" si="11"/>
        <v>0</v>
      </c>
      <c r="I55" s="4">
        <f t="shared" si="12"/>
        <v>0</v>
      </c>
      <c r="J55" s="4">
        <f t="shared" si="13"/>
        <v>0</v>
      </c>
      <c r="K55" s="6">
        <f t="shared" si="14"/>
        <v>0</v>
      </c>
      <c r="L55" s="101"/>
    </row>
    <row r="56" spans="1:12" ht="24.9" x14ac:dyDescent="0.35">
      <c r="A56" s="53" t="s">
        <v>255</v>
      </c>
      <c r="B56" s="54" t="s">
        <v>199</v>
      </c>
      <c r="C56" s="55"/>
      <c r="D56" s="55"/>
      <c r="E56" s="56"/>
      <c r="F56" s="56"/>
      <c r="G56" s="56"/>
      <c r="H56" s="56"/>
      <c r="I56" s="57"/>
      <c r="J56" s="57"/>
      <c r="K56" s="57"/>
      <c r="L56" s="57">
        <f>SUM(K57:K64)</f>
        <v>0</v>
      </c>
    </row>
    <row r="57" spans="1:12" ht="25.75" outlineLevel="1" x14ac:dyDescent="0.35">
      <c r="A57" s="34" t="s">
        <v>256</v>
      </c>
      <c r="B57" s="45" t="s">
        <v>226</v>
      </c>
      <c r="C57" s="21" t="s">
        <v>37</v>
      </c>
      <c r="D57" s="46"/>
      <c r="E57" s="60">
        <f>1483.58*0.6</f>
        <v>890.15</v>
      </c>
      <c r="F57" s="3"/>
      <c r="G57" s="19">
        <v>0</v>
      </c>
      <c r="H57" s="4">
        <f t="shared" ref="H57:H64" si="15">F57+G57</f>
        <v>0</v>
      </c>
      <c r="I57" s="4">
        <f t="shared" ref="I57:I64" si="16">E57*F57</f>
        <v>0</v>
      </c>
      <c r="J57" s="4">
        <f t="shared" ref="J57:J64" si="17">E57*G57</f>
        <v>0</v>
      </c>
      <c r="K57" s="6">
        <f t="shared" ref="K57:K64" si="18">I57+J57</f>
        <v>0</v>
      </c>
      <c r="L57" s="101"/>
    </row>
    <row r="58" spans="1:12" outlineLevel="1" x14ac:dyDescent="0.35">
      <c r="A58" s="34" t="s">
        <v>257</v>
      </c>
      <c r="B58" s="49" t="s">
        <v>228</v>
      </c>
      <c r="C58" s="47" t="s">
        <v>37</v>
      </c>
      <c r="D58" s="3">
        <v>1.1000000000000001</v>
      </c>
      <c r="E58" s="61">
        <f>E57*D58</f>
        <v>979.17</v>
      </c>
      <c r="F58" s="19">
        <v>0</v>
      </c>
      <c r="G58" s="4"/>
      <c r="H58" s="4">
        <f t="shared" si="15"/>
        <v>0</v>
      </c>
      <c r="I58" s="4">
        <f t="shared" si="16"/>
        <v>0</v>
      </c>
      <c r="J58" s="4">
        <f t="shared" si="17"/>
        <v>0</v>
      </c>
      <c r="K58" s="6">
        <f t="shared" si="18"/>
        <v>0</v>
      </c>
      <c r="L58" s="101"/>
    </row>
    <row r="59" spans="1:12" outlineLevel="1" x14ac:dyDescent="0.35">
      <c r="A59" s="34" t="s">
        <v>258</v>
      </c>
      <c r="B59" s="43" t="s">
        <v>230</v>
      </c>
      <c r="C59" s="21" t="s">
        <v>37</v>
      </c>
      <c r="D59" s="46"/>
      <c r="E59" s="60">
        <f>1483.58*0.2</f>
        <v>296.72000000000003</v>
      </c>
      <c r="F59" s="3"/>
      <c r="G59" s="19">
        <v>0</v>
      </c>
      <c r="H59" s="4">
        <f t="shared" si="15"/>
        <v>0</v>
      </c>
      <c r="I59" s="4">
        <f t="shared" si="16"/>
        <v>0</v>
      </c>
      <c r="J59" s="4">
        <f t="shared" si="17"/>
        <v>0</v>
      </c>
      <c r="K59" s="6">
        <f t="shared" si="18"/>
        <v>0</v>
      </c>
      <c r="L59" s="101"/>
    </row>
    <row r="60" spans="1:12" outlineLevel="1" x14ac:dyDescent="0.35">
      <c r="A60" s="34" t="s">
        <v>259</v>
      </c>
      <c r="B60" s="51" t="s">
        <v>232</v>
      </c>
      <c r="C60" s="47" t="s">
        <v>37</v>
      </c>
      <c r="D60" s="3">
        <v>1.2</v>
      </c>
      <c r="E60" s="61">
        <f>E59*D60</f>
        <v>356.06</v>
      </c>
      <c r="F60" s="19">
        <v>0</v>
      </c>
      <c r="G60" s="4"/>
      <c r="H60" s="4">
        <f t="shared" si="15"/>
        <v>0</v>
      </c>
      <c r="I60" s="4">
        <f t="shared" si="16"/>
        <v>0</v>
      </c>
      <c r="J60" s="4">
        <f t="shared" si="17"/>
        <v>0</v>
      </c>
      <c r="K60" s="6">
        <f t="shared" si="18"/>
        <v>0</v>
      </c>
      <c r="L60" s="101"/>
    </row>
    <row r="61" spans="1:12" outlineLevel="1" x14ac:dyDescent="0.35">
      <c r="A61" s="34" t="s">
        <v>260</v>
      </c>
      <c r="B61" s="43" t="s">
        <v>66</v>
      </c>
      <c r="C61" s="47" t="s">
        <v>37</v>
      </c>
      <c r="D61" s="3"/>
      <c r="E61" s="60">
        <f>1483.58*0.1</f>
        <v>148.36000000000001</v>
      </c>
      <c r="F61" s="3"/>
      <c r="G61" s="19">
        <v>0</v>
      </c>
      <c r="H61" s="4">
        <f t="shared" si="15"/>
        <v>0</v>
      </c>
      <c r="I61" s="4">
        <f t="shared" si="16"/>
        <v>0</v>
      </c>
      <c r="J61" s="4">
        <f t="shared" si="17"/>
        <v>0</v>
      </c>
      <c r="K61" s="6">
        <f t="shared" si="18"/>
        <v>0</v>
      </c>
      <c r="L61" s="101"/>
    </row>
    <row r="62" spans="1:12" outlineLevel="1" x14ac:dyDescent="0.35">
      <c r="A62" s="34" t="s">
        <v>261</v>
      </c>
      <c r="B62" s="51" t="s">
        <v>235</v>
      </c>
      <c r="C62" s="47" t="s">
        <v>37</v>
      </c>
      <c r="D62" s="3">
        <v>1.02</v>
      </c>
      <c r="E62" s="61">
        <f>E61*D62</f>
        <v>151.33000000000001</v>
      </c>
      <c r="F62" s="19">
        <v>0</v>
      </c>
      <c r="G62" s="4"/>
      <c r="H62" s="4">
        <f t="shared" si="15"/>
        <v>0</v>
      </c>
      <c r="I62" s="4">
        <f t="shared" si="16"/>
        <v>0</v>
      </c>
      <c r="J62" s="4">
        <f t="shared" si="17"/>
        <v>0</v>
      </c>
      <c r="K62" s="6">
        <f t="shared" si="18"/>
        <v>0</v>
      </c>
      <c r="L62" s="101"/>
    </row>
    <row r="63" spans="1:12" ht="25.75" outlineLevel="1" x14ac:dyDescent="0.35">
      <c r="A63" s="34" t="s">
        <v>262</v>
      </c>
      <c r="B63" s="69" t="s">
        <v>211</v>
      </c>
      <c r="C63" s="47" t="s">
        <v>40</v>
      </c>
      <c r="D63" s="3"/>
      <c r="E63" s="60">
        <f>1483.58</f>
        <v>1483.58</v>
      </c>
      <c r="F63" s="44"/>
      <c r="G63" s="19">
        <v>0</v>
      </c>
      <c r="H63" s="4">
        <f t="shared" si="15"/>
        <v>0</v>
      </c>
      <c r="I63" s="4">
        <f t="shared" si="16"/>
        <v>0</v>
      </c>
      <c r="J63" s="4">
        <f t="shared" si="17"/>
        <v>0</v>
      </c>
      <c r="K63" s="6">
        <f t="shared" si="18"/>
        <v>0</v>
      </c>
      <c r="L63" s="101"/>
    </row>
    <row r="64" spans="1:12" outlineLevel="1" x14ac:dyDescent="0.35">
      <c r="A64" s="34" t="s">
        <v>263</v>
      </c>
      <c r="B64" s="52" t="s">
        <v>210</v>
      </c>
      <c r="C64" s="21" t="s">
        <v>40</v>
      </c>
      <c r="D64" s="46">
        <v>1.01</v>
      </c>
      <c r="E64" s="61">
        <f>E63*D64</f>
        <v>1498.42</v>
      </c>
      <c r="F64" s="19">
        <v>0</v>
      </c>
      <c r="G64" s="4"/>
      <c r="H64" s="4">
        <f t="shared" si="15"/>
        <v>0</v>
      </c>
      <c r="I64" s="4">
        <f t="shared" si="16"/>
        <v>0</v>
      </c>
      <c r="J64" s="4">
        <f t="shared" si="17"/>
        <v>0</v>
      </c>
      <c r="K64" s="6">
        <f t="shared" si="18"/>
        <v>0</v>
      </c>
      <c r="L64" s="101"/>
    </row>
    <row r="65" spans="1:12" ht="24.9" x14ac:dyDescent="0.35">
      <c r="A65" s="53" t="s">
        <v>264</v>
      </c>
      <c r="B65" s="54" t="s">
        <v>200</v>
      </c>
      <c r="C65" s="55"/>
      <c r="D65" s="55"/>
      <c r="E65" s="56"/>
      <c r="F65" s="56"/>
      <c r="G65" s="56"/>
      <c r="H65" s="56"/>
      <c r="I65" s="57"/>
      <c r="J65" s="57"/>
      <c r="K65" s="57"/>
      <c r="L65" s="57">
        <f>SUM(K66:K75)</f>
        <v>0</v>
      </c>
    </row>
    <row r="66" spans="1:12" outlineLevel="1" x14ac:dyDescent="0.35">
      <c r="A66" s="87" t="s">
        <v>265</v>
      </c>
      <c r="B66" s="48" t="s">
        <v>41</v>
      </c>
      <c r="C66" s="21" t="s">
        <v>40</v>
      </c>
      <c r="D66" s="46"/>
      <c r="E66" s="60">
        <v>364.84</v>
      </c>
      <c r="F66" s="3"/>
      <c r="G66" s="19">
        <v>0</v>
      </c>
      <c r="H66" s="4">
        <f>F66+G66</f>
        <v>0</v>
      </c>
      <c r="I66" s="4">
        <f t="shared" ref="I66" si="19">E66*F66</f>
        <v>0</v>
      </c>
      <c r="J66" s="4">
        <f t="shared" ref="J66" si="20">E66*G66</f>
        <v>0</v>
      </c>
      <c r="K66" s="6">
        <f t="shared" ref="K66" si="21">I66+J66</f>
        <v>0</v>
      </c>
      <c r="L66" s="101"/>
    </row>
    <row r="67" spans="1:12" outlineLevel="1" x14ac:dyDescent="0.35">
      <c r="A67" s="87" t="s">
        <v>266</v>
      </c>
      <c r="B67" s="95" t="s">
        <v>42</v>
      </c>
      <c r="C67" s="47" t="s">
        <v>40</v>
      </c>
      <c r="D67" s="67">
        <v>1.01</v>
      </c>
      <c r="E67" s="61">
        <f>E66*D67</f>
        <v>368.49</v>
      </c>
      <c r="F67" s="19">
        <v>0</v>
      </c>
      <c r="G67" s="4"/>
      <c r="H67" s="4">
        <f t="shared" ref="H67:H75" si="22">F67+G67</f>
        <v>0</v>
      </c>
      <c r="I67" s="4">
        <f t="shared" ref="I67:I75" si="23">E67*F67</f>
        <v>0</v>
      </c>
      <c r="J67" s="4">
        <f t="shared" ref="J67:J75" si="24">E67*G67</f>
        <v>0</v>
      </c>
      <c r="K67" s="6">
        <f t="shared" ref="K67:K75" si="25">I67+J67</f>
        <v>0</v>
      </c>
      <c r="L67" s="101"/>
    </row>
    <row r="68" spans="1:12" ht="25.75" outlineLevel="1" x14ac:dyDescent="0.35">
      <c r="A68" s="87" t="s">
        <v>336</v>
      </c>
      <c r="B68" s="50" t="s">
        <v>65</v>
      </c>
      <c r="C68" s="47" t="s">
        <v>37</v>
      </c>
      <c r="D68" s="3"/>
      <c r="E68" s="60">
        <f>E66*0.3</f>
        <v>109.45</v>
      </c>
      <c r="F68" s="3"/>
      <c r="G68" s="19">
        <v>0</v>
      </c>
      <c r="H68" s="4">
        <f t="shared" si="22"/>
        <v>0</v>
      </c>
      <c r="I68" s="4">
        <f t="shared" si="23"/>
        <v>0</v>
      </c>
      <c r="J68" s="4">
        <f t="shared" si="24"/>
        <v>0</v>
      </c>
      <c r="K68" s="6">
        <f t="shared" si="25"/>
        <v>0</v>
      </c>
      <c r="L68" s="101"/>
    </row>
    <row r="69" spans="1:12" ht="25.75" outlineLevel="1" x14ac:dyDescent="0.35">
      <c r="A69" s="87" t="s">
        <v>337</v>
      </c>
      <c r="B69" s="49" t="s">
        <v>58</v>
      </c>
      <c r="C69" s="59" t="s">
        <v>37</v>
      </c>
      <c r="D69" s="68">
        <v>1.1000000000000001</v>
      </c>
      <c r="E69" s="61">
        <f>E68*D69</f>
        <v>120.4</v>
      </c>
      <c r="F69" s="19">
        <v>0</v>
      </c>
      <c r="G69" s="4"/>
      <c r="H69" s="4">
        <f t="shared" si="22"/>
        <v>0</v>
      </c>
      <c r="I69" s="4">
        <f t="shared" si="23"/>
        <v>0</v>
      </c>
      <c r="J69" s="4">
        <f t="shared" si="24"/>
        <v>0</v>
      </c>
      <c r="K69" s="6">
        <f t="shared" si="25"/>
        <v>0</v>
      </c>
      <c r="L69" s="101"/>
    </row>
    <row r="70" spans="1:12" ht="28.2" customHeight="1" outlineLevel="1" x14ac:dyDescent="0.35">
      <c r="A70" s="87" t="s">
        <v>338</v>
      </c>
      <c r="B70" s="94" t="s">
        <v>160</v>
      </c>
      <c r="C70" s="21" t="s">
        <v>37</v>
      </c>
      <c r="D70" s="46"/>
      <c r="E70" s="60">
        <f>E66*0.2</f>
        <v>72.97</v>
      </c>
      <c r="F70" s="3"/>
      <c r="G70" s="19">
        <v>0</v>
      </c>
      <c r="H70" s="4">
        <f t="shared" si="22"/>
        <v>0</v>
      </c>
      <c r="I70" s="4">
        <f t="shared" si="23"/>
        <v>0</v>
      </c>
      <c r="J70" s="4">
        <f t="shared" si="24"/>
        <v>0</v>
      </c>
      <c r="K70" s="6">
        <f t="shared" si="25"/>
        <v>0</v>
      </c>
      <c r="L70" s="101"/>
    </row>
    <row r="71" spans="1:12" outlineLevel="1" x14ac:dyDescent="0.35">
      <c r="A71" s="87" t="s">
        <v>339</v>
      </c>
      <c r="B71" s="51" t="s">
        <v>212</v>
      </c>
      <c r="C71" s="47" t="s">
        <v>37</v>
      </c>
      <c r="D71" s="3">
        <v>1.3</v>
      </c>
      <c r="E71" s="61">
        <f>E70*D71</f>
        <v>94.86</v>
      </c>
      <c r="F71" s="19">
        <v>0</v>
      </c>
      <c r="G71" s="4"/>
      <c r="H71" s="4">
        <f t="shared" si="22"/>
        <v>0</v>
      </c>
      <c r="I71" s="4">
        <f t="shared" si="23"/>
        <v>0</v>
      </c>
      <c r="J71" s="4">
        <f t="shared" si="24"/>
        <v>0</v>
      </c>
      <c r="K71" s="6">
        <f t="shared" si="25"/>
        <v>0</v>
      </c>
      <c r="L71" s="101"/>
    </row>
    <row r="72" spans="1:12" ht="25.75" outlineLevel="1" x14ac:dyDescent="0.35">
      <c r="A72" s="87" t="s">
        <v>340</v>
      </c>
      <c r="B72" s="43" t="s">
        <v>59</v>
      </c>
      <c r="C72" s="47" t="s">
        <v>40</v>
      </c>
      <c r="D72" s="3"/>
      <c r="E72" s="60">
        <f>E66</f>
        <v>364.84</v>
      </c>
      <c r="F72" s="3"/>
      <c r="G72" s="19">
        <v>0</v>
      </c>
      <c r="H72" s="4">
        <f t="shared" si="22"/>
        <v>0</v>
      </c>
      <c r="I72" s="4">
        <f t="shared" si="23"/>
        <v>0</v>
      </c>
      <c r="J72" s="4">
        <f t="shared" si="24"/>
        <v>0</v>
      </c>
      <c r="K72" s="6">
        <f t="shared" si="25"/>
        <v>0</v>
      </c>
      <c r="L72" s="101"/>
    </row>
    <row r="73" spans="1:12" outlineLevel="1" x14ac:dyDescent="0.35">
      <c r="A73" s="87" t="s">
        <v>341</v>
      </c>
      <c r="B73" s="51" t="s">
        <v>158</v>
      </c>
      <c r="C73" s="58" t="s">
        <v>37</v>
      </c>
      <c r="D73" s="67">
        <v>1.1000000000000001</v>
      </c>
      <c r="E73" s="61">
        <f>E72*0.03*D73</f>
        <v>12.04</v>
      </c>
      <c r="F73" s="19">
        <v>0</v>
      </c>
      <c r="G73" s="4"/>
      <c r="H73" s="4">
        <f t="shared" si="22"/>
        <v>0</v>
      </c>
      <c r="I73" s="4">
        <f t="shared" si="23"/>
        <v>0</v>
      </c>
      <c r="J73" s="4">
        <f t="shared" si="24"/>
        <v>0</v>
      </c>
      <c r="K73" s="6">
        <f t="shared" si="25"/>
        <v>0</v>
      </c>
      <c r="L73" s="101"/>
    </row>
    <row r="74" spans="1:12" ht="25.75" outlineLevel="1" x14ac:dyDescent="0.35">
      <c r="A74" s="87" t="s">
        <v>342</v>
      </c>
      <c r="B74" s="43" t="s">
        <v>43</v>
      </c>
      <c r="C74" s="47" t="s">
        <v>40</v>
      </c>
      <c r="D74" s="3"/>
      <c r="E74" s="60">
        <f>E66</f>
        <v>364.84</v>
      </c>
      <c r="F74" s="3"/>
      <c r="G74" s="19">
        <v>0</v>
      </c>
      <c r="H74" s="4">
        <f t="shared" si="22"/>
        <v>0</v>
      </c>
      <c r="I74" s="4">
        <f t="shared" si="23"/>
        <v>0</v>
      </c>
      <c r="J74" s="4">
        <f t="shared" si="24"/>
        <v>0</v>
      </c>
      <c r="K74" s="6">
        <f t="shared" si="25"/>
        <v>0</v>
      </c>
      <c r="L74" s="101"/>
    </row>
    <row r="75" spans="1:12" ht="13.4" customHeight="1" outlineLevel="1" x14ac:dyDescent="0.35">
      <c r="A75" s="87" t="s">
        <v>343</v>
      </c>
      <c r="B75" s="52" t="s">
        <v>213</v>
      </c>
      <c r="C75" s="59" t="s">
        <v>40</v>
      </c>
      <c r="D75" s="46">
        <v>1.05</v>
      </c>
      <c r="E75" s="61">
        <f>E74*D75</f>
        <v>383.08</v>
      </c>
      <c r="F75" s="19">
        <v>0</v>
      </c>
      <c r="G75" s="4"/>
      <c r="H75" s="4">
        <f t="shared" si="22"/>
        <v>0</v>
      </c>
      <c r="I75" s="4">
        <f t="shared" si="23"/>
        <v>0</v>
      </c>
      <c r="J75" s="4">
        <f t="shared" si="24"/>
        <v>0</v>
      </c>
      <c r="K75" s="6">
        <f t="shared" si="25"/>
        <v>0</v>
      </c>
      <c r="L75" s="101"/>
    </row>
    <row r="76" spans="1:12" x14ac:dyDescent="0.35">
      <c r="A76" s="53" t="s">
        <v>267</v>
      </c>
      <c r="B76" s="54" t="s">
        <v>201</v>
      </c>
      <c r="C76" s="55"/>
      <c r="D76" s="55"/>
      <c r="E76" s="56"/>
      <c r="F76" s="56"/>
      <c r="G76" s="56"/>
      <c r="H76" s="56"/>
      <c r="I76" s="57"/>
      <c r="J76" s="57"/>
      <c r="K76" s="57"/>
      <c r="L76" s="57">
        <f>SUM(K77:K78)</f>
        <v>0</v>
      </c>
    </row>
    <row r="77" spans="1:12" outlineLevel="1" x14ac:dyDescent="0.35">
      <c r="A77" s="87" t="s">
        <v>268</v>
      </c>
      <c r="B77" s="45" t="s">
        <v>161</v>
      </c>
      <c r="C77" s="21" t="s">
        <v>37</v>
      </c>
      <c r="D77" s="68"/>
      <c r="E77" s="60">
        <f>136.98*0.37</f>
        <v>50.68</v>
      </c>
      <c r="F77" s="3"/>
      <c r="G77" s="19">
        <v>0</v>
      </c>
      <c r="H77" s="4">
        <f t="shared" ref="H77" si="26">F77+G77</f>
        <v>0</v>
      </c>
      <c r="I77" s="4">
        <f t="shared" ref="I77" si="27">E77*F77</f>
        <v>0</v>
      </c>
      <c r="J77" s="4">
        <f t="shared" ref="J77" si="28">E77*G77</f>
        <v>0</v>
      </c>
      <c r="K77" s="6">
        <f t="shared" ref="K77" si="29">I77+J77</f>
        <v>0</v>
      </c>
      <c r="L77" s="101"/>
    </row>
    <row r="78" spans="1:12" outlineLevel="1" x14ac:dyDescent="0.35">
      <c r="A78" s="87" t="s">
        <v>269</v>
      </c>
      <c r="B78" s="49" t="s">
        <v>162</v>
      </c>
      <c r="C78" s="58" t="s">
        <v>37</v>
      </c>
      <c r="D78" s="67">
        <v>1.2</v>
      </c>
      <c r="E78" s="61">
        <f>E77*D78</f>
        <v>60.82</v>
      </c>
      <c r="F78" s="19">
        <v>0</v>
      </c>
      <c r="G78" s="4"/>
      <c r="H78" s="4">
        <f t="shared" ref="H78" si="30">F78+G78</f>
        <v>0</v>
      </c>
      <c r="I78" s="4">
        <f t="shared" ref="I78" si="31">E78*F78</f>
        <v>0</v>
      </c>
      <c r="J78" s="4">
        <f t="shared" ref="J78" si="32">E78*G78</f>
        <v>0</v>
      </c>
      <c r="K78" s="6">
        <f t="shared" ref="K78" si="33">I78+J78</f>
        <v>0</v>
      </c>
      <c r="L78" s="101"/>
    </row>
    <row r="79" spans="1:12" x14ac:dyDescent="0.35">
      <c r="A79" s="53" t="s">
        <v>270</v>
      </c>
      <c r="B79" s="54" t="s">
        <v>240</v>
      </c>
      <c r="C79" s="55"/>
      <c r="D79" s="55"/>
      <c r="E79" s="56"/>
      <c r="F79" s="56"/>
      <c r="G79" s="56"/>
      <c r="H79" s="56"/>
      <c r="I79" s="57"/>
      <c r="J79" s="57"/>
      <c r="K79" s="57"/>
      <c r="L79" s="57">
        <f>SUM(K80:K87)</f>
        <v>0</v>
      </c>
    </row>
    <row r="80" spans="1:12" outlineLevel="1" x14ac:dyDescent="0.35">
      <c r="A80" s="34" t="s">
        <v>271</v>
      </c>
      <c r="B80" s="48" t="s">
        <v>242</v>
      </c>
      <c r="C80" s="21" t="s">
        <v>40</v>
      </c>
      <c r="D80" s="46"/>
      <c r="E80" s="61">
        <v>116.69</v>
      </c>
      <c r="F80" s="3"/>
      <c r="G80" s="19">
        <v>0</v>
      </c>
      <c r="H80" s="4">
        <f t="shared" ref="H80:H87" si="34">F80+G80</f>
        <v>0</v>
      </c>
      <c r="I80" s="4">
        <f t="shared" ref="I80:I87" si="35">E80*F80</f>
        <v>0</v>
      </c>
      <c r="J80" s="4">
        <f t="shared" ref="J80:J87" si="36">E80*G80</f>
        <v>0</v>
      </c>
      <c r="K80" s="6">
        <f t="shared" ref="K80:K87" si="37">I80+J80</f>
        <v>0</v>
      </c>
      <c r="L80" s="101"/>
    </row>
    <row r="81" spans="1:12" ht="18.649999999999999" customHeight="1" outlineLevel="1" x14ac:dyDescent="0.35">
      <c r="A81" s="34" t="s">
        <v>272</v>
      </c>
      <c r="B81" s="49" t="s">
        <v>241</v>
      </c>
      <c r="C81" s="47" t="s">
        <v>40</v>
      </c>
      <c r="D81" s="3">
        <v>1.01</v>
      </c>
      <c r="E81" s="60">
        <f>E80*D81</f>
        <v>117.86</v>
      </c>
      <c r="F81" s="19">
        <v>0</v>
      </c>
      <c r="G81" s="4"/>
      <c r="H81" s="4">
        <f t="shared" si="34"/>
        <v>0</v>
      </c>
      <c r="I81" s="4">
        <f t="shared" si="35"/>
        <v>0</v>
      </c>
      <c r="J81" s="4">
        <f t="shared" si="36"/>
        <v>0</v>
      </c>
      <c r="K81" s="6">
        <f t="shared" si="37"/>
        <v>0</v>
      </c>
      <c r="L81" s="101"/>
    </row>
    <row r="82" spans="1:12" outlineLevel="1" x14ac:dyDescent="0.35">
      <c r="A82" s="34" t="s">
        <v>273</v>
      </c>
      <c r="B82" s="48" t="s">
        <v>246</v>
      </c>
      <c r="C82" s="21" t="s">
        <v>40</v>
      </c>
      <c r="D82" s="46"/>
      <c r="E82" s="61">
        <f>E80</f>
        <v>116.69</v>
      </c>
      <c r="F82" s="3"/>
      <c r="G82" s="19">
        <v>0</v>
      </c>
      <c r="H82" s="4">
        <f t="shared" ref="H82:H83" si="38">F82+G82</f>
        <v>0</v>
      </c>
      <c r="I82" s="4">
        <f t="shared" ref="I82:I83" si="39">E82*F82</f>
        <v>0</v>
      </c>
      <c r="J82" s="4">
        <f t="shared" ref="J82:J83" si="40">E82*G82</f>
        <v>0</v>
      </c>
      <c r="K82" s="6">
        <f t="shared" ref="K82:K83" si="41">I82+J82</f>
        <v>0</v>
      </c>
      <c r="L82" s="101"/>
    </row>
    <row r="83" spans="1:12" ht="18.649999999999999" customHeight="1" outlineLevel="1" x14ac:dyDescent="0.35">
      <c r="A83" s="34" t="s">
        <v>274</v>
      </c>
      <c r="B83" s="49" t="s">
        <v>247</v>
      </c>
      <c r="C83" s="47" t="s">
        <v>40</v>
      </c>
      <c r="D83" s="3">
        <v>1.01</v>
      </c>
      <c r="E83" s="60">
        <f>E82*D83</f>
        <v>117.86</v>
      </c>
      <c r="F83" s="19">
        <v>0</v>
      </c>
      <c r="G83" s="4"/>
      <c r="H83" s="4">
        <f t="shared" si="38"/>
        <v>0</v>
      </c>
      <c r="I83" s="4">
        <f t="shared" si="39"/>
        <v>0</v>
      </c>
      <c r="J83" s="4">
        <f t="shared" si="40"/>
        <v>0</v>
      </c>
      <c r="K83" s="6">
        <f t="shared" si="41"/>
        <v>0</v>
      </c>
      <c r="L83" s="101"/>
    </row>
    <row r="84" spans="1:12" outlineLevel="1" x14ac:dyDescent="0.35">
      <c r="A84" s="34" t="s">
        <v>275</v>
      </c>
      <c r="B84" s="50" t="s">
        <v>243</v>
      </c>
      <c r="C84" s="47" t="s">
        <v>37</v>
      </c>
      <c r="D84" s="3"/>
      <c r="E84" s="60">
        <f>E80*0.1</f>
        <v>11.67</v>
      </c>
      <c r="F84" s="3"/>
      <c r="G84" s="19">
        <v>0</v>
      </c>
      <c r="H84" s="4">
        <f t="shared" si="34"/>
        <v>0</v>
      </c>
      <c r="I84" s="4">
        <f t="shared" si="35"/>
        <v>0</v>
      </c>
      <c r="J84" s="4">
        <f t="shared" si="36"/>
        <v>0</v>
      </c>
      <c r="K84" s="6">
        <f t="shared" si="37"/>
        <v>0</v>
      </c>
      <c r="L84" s="101"/>
    </row>
    <row r="85" spans="1:12" outlineLevel="1" x14ac:dyDescent="0.35">
      <c r="A85" s="34" t="s">
        <v>276</v>
      </c>
      <c r="B85" s="49" t="s">
        <v>244</v>
      </c>
      <c r="C85" s="59" t="s">
        <v>37</v>
      </c>
      <c r="D85" s="46">
        <v>1.2</v>
      </c>
      <c r="E85" s="61">
        <f>E84*D85</f>
        <v>14</v>
      </c>
      <c r="F85" s="19">
        <v>0</v>
      </c>
      <c r="G85" s="4"/>
      <c r="H85" s="4">
        <f t="shared" si="34"/>
        <v>0</v>
      </c>
      <c r="I85" s="4">
        <f t="shared" si="35"/>
        <v>0</v>
      </c>
      <c r="J85" s="4">
        <f t="shared" si="36"/>
        <v>0</v>
      </c>
      <c r="K85" s="6">
        <f t="shared" si="37"/>
        <v>0</v>
      </c>
      <c r="L85" s="101"/>
    </row>
    <row r="86" spans="1:12" outlineLevel="1" x14ac:dyDescent="0.35">
      <c r="A86" s="34" t="s">
        <v>344</v>
      </c>
      <c r="B86" s="43" t="s">
        <v>245</v>
      </c>
      <c r="C86" s="47" t="s">
        <v>37</v>
      </c>
      <c r="D86" s="3"/>
      <c r="E86" s="60">
        <f>E80*0.08</f>
        <v>9.34</v>
      </c>
      <c r="F86" s="3"/>
      <c r="G86" s="19">
        <v>0</v>
      </c>
      <c r="H86" s="4">
        <f t="shared" si="34"/>
        <v>0</v>
      </c>
      <c r="I86" s="4">
        <f t="shared" si="35"/>
        <v>0</v>
      </c>
      <c r="J86" s="4">
        <f t="shared" si="36"/>
        <v>0</v>
      </c>
      <c r="K86" s="6">
        <f t="shared" si="37"/>
        <v>0</v>
      </c>
      <c r="L86" s="101"/>
    </row>
    <row r="87" spans="1:12" outlineLevel="1" x14ac:dyDescent="0.35">
      <c r="A87" s="34" t="s">
        <v>345</v>
      </c>
      <c r="B87" s="51" t="s">
        <v>216</v>
      </c>
      <c r="C87" s="47" t="s">
        <v>37</v>
      </c>
      <c r="D87" s="3">
        <v>1.02</v>
      </c>
      <c r="E87" s="61">
        <f>E86*D87</f>
        <v>9.5299999999999994</v>
      </c>
      <c r="F87" s="19">
        <v>0</v>
      </c>
      <c r="G87" s="4"/>
      <c r="H87" s="4">
        <f t="shared" si="34"/>
        <v>0</v>
      </c>
      <c r="I87" s="4">
        <f t="shared" si="35"/>
        <v>0</v>
      </c>
      <c r="J87" s="4">
        <f t="shared" si="36"/>
        <v>0</v>
      </c>
      <c r="K87" s="6">
        <f t="shared" si="37"/>
        <v>0</v>
      </c>
      <c r="L87" s="101"/>
    </row>
    <row r="88" spans="1:12" x14ac:dyDescent="0.35">
      <c r="A88" s="53" t="s">
        <v>346</v>
      </c>
      <c r="B88" s="54" t="s">
        <v>54</v>
      </c>
      <c r="C88" s="55"/>
      <c r="D88" s="55"/>
      <c r="E88" s="56"/>
      <c r="F88" s="56"/>
      <c r="G88" s="56"/>
      <c r="H88" s="56"/>
      <c r="I88" s="56"/>
      <c r="J88" s="56"/>
      <c r="K88" s="56"/>
      <c r="L88" s="57">
        <f>SUM(K89:K94)</f>
        <v>0</v>
      </c>
    </row>
    <row r="89" spans="1:12" outlineLevel="1" x14ac:dyDescent="0.35">
      <c r="A89" s="87" t="s">
        <v>347</v>
      </c>
      <c r="B89" s="69" t="s">
        <v>55</v>
      </c>
      <c r="C89" s="47" t="s">
        <v>151</v>
      </c>
      <c r="D89" s="3"/>
      <c r="E89" s="65">
        <f>94+64+400</f>
        <v>558</v>
      </c>
      <c r="F89" s="88"/>
      <c r="G89" s="19">
        <v>0</v>
      </c>
      <c r="H89" s="4">
        <f t="shared" ref="H89:H94" si="42">F89+G89</f>
        <v>0</v>
      </c>
      <c r="I89" s="4">
        <f t="shared" ref="I89:I94" si="43">E89*F89</f>
        <v>0</v>
      </c>
      <c r="J89" s="4">
        <f t="shared" ref="J89:J94" si="44">E89*G89</f>
        <v>0</v>
      </c>
      <c r="K89" s="6">
        <f t="shared" ref="K89:K94" si="45">I89+J89</f>
        <v>0</v>
      </c>
      <c r="L89" s="101"/>
    </row>
    <row r="90" spans="1:12" ht="13.4" customHeight="1" outlineLevel="1" x14ac:dyDescent="0.35">
      <c r="A90" s="87" t="s">
        <v>348</v>
      </c>
      <c r="B90" s="99" t="s">
        <v>216</v>
      </c>
      <c r="C90" s="21" t="s">
        <v>37</v>
      </c>
      <c r="D90" s="100">
        <f>0.048</f>
        <v>4.8000000000000001E-2</v>
      </c>
      <c r="E90" s="61">
        <f>E89*D90</f>
        <v>26.78</v>
      </c>
      <c r="F90" s="19">
        <v>0</v>
      </c>
      <c r="G90" s="4"/>
      <c r="H90" s="4">
        <f t="shared" si="42"/>
        <v>0</v>
      </c>
      <c r="I90" s="4">
        <f t="shared" si="43"/>
        <v>0</v>
      </c>
      <c r="J90" s="4">
        <f t="shared" si="44"/>
        <v>0</v>
      </c>
      <c r="K90" s="6">
        <f t="shared" si="45"/>
        <v>0</v>
      </c>
      <c r="L90" s="101"/>
    </row>
    <row r="91" spans="1:12" ht="13.4" customHeight="1" outlineLevel="1" x14ac:dyDescent="0.35">
      <c r="A91" s="87" t="s">
        <v>349</v>
      </c>
      <c r="B91" s="99" t="s">
        <v>217</v>
      </c>
      <c r="C91" s="21" t="s">
        <v>151</v>
      </c>
      <c r="D91" s="46"/>
      <c r="E91" s="61">
        <f>E89</f>
        <v>558</v>
      </c>
      <c r="F91" s="19">
        <v>0</v>
      </c>
      <c r="G91" s="4"/>
      <c r="H91" s="4">
        <f t="shared" si="42"/>
        <v>0</v>
      </c>
      <c r="I91" s="4">
        <f t="shared" si="43"/>
        <v>0</v>
      </c>
      <c r="J91" s="4">
        <f t="shared" si="44"/>
        <v>0</v>
      </c>
      <c r="K91" s="6">
        <f t="shared" si="45"/>
        <v>0</v>
      </c>
      <c r="L91" s="101"/>
    </row>
    <row r="92" spans="1:12" outlineLevel="1" x14ac:dyDescent="0.35">
      <c r="A92" s="87" t="s">
        <v>350</v>
      </c>
      <c r="B92" s="69" t="s">
        <v>55</v>
      </c>
      <c r="C92" s="47" t="s">
        <v>151</v>
      </c>
      <c r="D92" s="3"/>
      <c r="E92" s="65">
        <f>158+24</f>
        <v>182</v>
      </c>
      <c r="F92" s="88"/>
      <c r="G92" s="19">
        <v>0</v>
      </c>
      <c r="H92" s="4">
        <f t="shared" si="42"/>
        <v>0</v>
      </c>
      <c r="I92" s="4">
        <f t="shared" si="43"/>
        <v>0</v>
      </c>
      <c r="J92" s="4">
        <f t="shared" si="44"/>
        <v>0</v>
      </c>
      <c r="K92" s="6">
        <f t="shared" si="45"/>
        <v>0</v>
      </c>
      <c r="L92" s="101"/>
    </row>
    <row r="93" spans="1:12" ht="13.4" customHeight="1" outlineLevel="1" x14ac:dyDescent="0.35">
      <c r="A93" s="87" t="s">
        <v>351</v>
      </c>
      <c r="B93" s="99" t="s">
        <v>216</v>
      </c>
      <c r="C93" s="21" t="s">
        <v>37</v>
      </c>
      <c r="D93" s="100">
        <v>5.5E-2</v>
      </c>
      <c r="E93" s="61">
        <f>E92*D93</f>
        <v>10.01</v>
      </c>
      <c r="F93" s="19">
        <v>0</v>
      </c>
      <c r="G93" s="4"/>
      <c r="H93" s="4">
        <f t="shared" si="42"/>
        <v>0</v>
      </c>
      <c r="I93" s="4">
        <f t="shared" si="43"/>
        <v>0</v>
      </c>
      <c r="J93" s="4">
        <f t="shared" si="44"/>
        <v>0</v>
      </c>
      <c r="K93" s="6">
        <f t="shared" si="45"/>
        <v>0</v>
      </c>
      <c r="L93" s="101"/>
    </row>
    <row r="94" spans="1:12" ht="13.4" customHeight="1" outlineLevel="1" x14ac:dyDescent="0.35">
      <c r="A94" s="87" t="s">
        <v>352</v>
      </c>
      <c r="B94" s="99" t="s">
        <v>218</v>
      </c>
      <c r="C94" s="21" t="s">
        <v>151</v>
      </c>
      <c r="D94" s="46"/>
      <c r="E94" s="61">
        <f>E92</f>
        <v>182</v>
      </c>
      <c r="F94" s="19">
        <v>0</v>
      </c>
      <c r="G94" s="4"/>
      <c r="H94" s="4">
        <f t="shared" si="42"/>
        <v>0</v>
      </c>
      <c r="I94" s="4">
        <f t="shared" si="43"/>
        <v>0</v>
      </c>
      <c r="J94" s="4">
        <f t="shared" si="44"/>
        <v>0</v>
      </c>
      <c r="K94" s="6">
        <f t="shared" si="45"/>
        <v>0</v>
      </c>
      <c r="L94" s="101"/>
    </row>
    <row r="95" spans="1:12" x14ac:dyDescent="0.35">
      <c r="A95" s="41" t="s">
        <v>277</v>
      </c>
      <c r="B95" s="42" t="s">
        <v>50</v>
      </c>
      <c r="C95" s="39"/>
      <c r="D95" s="39"/>
      <c r="E95" s="40"/>
      <c r="F95" s="40"/>
      <c r="G95" s="40"/>
      <c r="H95" s="40"/>
      <c r="I95" s="2"/>
      <c r="J95" s="2"/>
      <c r="K95" s="2"/>
      <c r="L95" s="2">
        <f>L96+L100+L111+L120+L129+L138</f>
        <v>0</v>
      </c>
    </row>
    <row r="96" spans="1:12" x14ac:dyDescent="0.35">
      <c r="A96" s="86" t="s">
        <v>67</v>
      </c>
      <c r="B96" s="54" t="s">
        <v>329</v>
      </c>
      <c r="C96" s="55"/>
      <c r="D96" s="55"/>
      <c r="E96" s="56"/>
      <c r="F96" s="56"/>
      <c r="G96" s="56"/>
      <c r="H96" s="56"/>
      <c r="I96" s="57"/>
      <c r="J96" s="57"/>
      <c r="K96" s="57"/>
      <c r="L96" s="57">
        <f>SUM(K97:K99)</f>
        <v>0</v>
      </c>
    </row>
    <row r="97" spans="1:15" ht="25.75" outlineLevel="1" x14ac:dyDescent="0.35">
      <c r="A97" s="87" t="s">
        <v>353</v>
      </c>
      <c r="B97" s="45" t="s">
        <v>44</v>
      </c>
      <c r="C97" s="21" t="s">
        <v>37</v>
      </c>
      <c r="D97" s="46"/>
      <c r="E97" s="65">
        <v>376.4</v>
      </c>
      <c r="F97" s="3"/>
      <c r="G97" s="19">
        <v>0</v>
      </c>
      <c r="H97" s="4">
        <f>F97+G97</f>
        <v>0</v>
      </c>
      <c r="I97" s="4">
        <f>E97*F97</f>
        <v>0</v>
      </c>
      <c r="J97" s="4">
        <f>E97*G97</f>
        <v>0</v>
      </c>
      <c r="K97" s="6">
        <f>I97+J97</f>
        <v>0</v>
      </c>
      <c r="L97" s="101"/>
      <c r="O97" s="96"/>
    </row>
    <row r="98" spans="1:15" outlineLevel="1" x14ac:dyDescent="0.35">
      <c r="A98" s="87" t="s">
        <v>354</v>
      </c>
      <c r="B98" s="45" t="s">
        <v>38</v>
      </c>
      <c r="C98" s="47" t="s">
        <v>37</v>
      </c>
      <c r="D98" s="3"/>
      <c r="E98" s="65">
        <f>E97</f>
        <v>376.4</v>
      </c>
      <c r="F98" s="3"/>
      <c r="G98" s="19">
        <v>0</v>
      </c>
      <c r="H98" s="4">
        <f>F98+G98</f>
        <v>0</v>
      </c>
      <c r="I98" s="4">
        <f t="shared" ref="I98" si="46">E98*F98</f>
        <v>0</v>
      </c>
      <c r="J98" s="4">
        <f t="shared" ref="J98" si="47">E98*G98</f>
        <v>0</v>
      </c>
      <c r="K98" s="6">
        <f t="shared" ref="K98:K99" si="48">I98+J98</f>
        <v>0</v>
      </c>
      <c r="L98" s="101"/>
    </row>
    <row r="99" spans="1:15" outlineLevel="1" x14ac:dyDescent="0.35">
      <c r="A99" s="87" t="s">
        <v>355</v>
      </c>
      <c r="B99" s="45" t="s">
        <v>39</v>
      </c>
      <c r="C99" s="47" t="s">
        <v>40</v>
      </c>
      <c r="D99" s="3"/>
      <c r="E99" s="60">
        <f>E112+E121+E130+E139</f>
        <v>2649.75</v>
      </c>
      <c r="F99" s="3"/>
      <c r="G99" s="19">
        <v>0</v>
      </c>
      <c r="H99" s="4">
        <f>F99+G99</f>
        <v>0</v>
      </c>
      <c r="I99" s="4">
        <f>E99*F99</f>
        <v>0</v>
      </c>
      <c r="J99" s="4">
        <f>E99*G99</f>
        <v>0</v>
      </c>
      <c r="K99" s="6">
        <f t="shared" si="48"/>
        <v>0</v>
      </c>
      <c r="L99" s="101"/>
    </row>
    <row r="100" spans="1:15" x14ac:dyDescent="0.35">
      <c r="A100" s="86" t="s">
        <v>278</v>
      </c>
      <c r="B100" s="54" t="s">
        <v>51</v>
      </c>
      <c r="C100" s="55"/>
      <c r="D100" s="55"/>
      <c r="E100" s="56"/>
      <c r="F100" s="56"/>
      <c r="G100" s="56"/>
      <c r="H100" s="56"/>
      <c r="I100" s="57"/>
      <c r="J100" s="57"/>
      <c r="K100" s="57"/>
      <c r="L100" s="57">
        <f>SUM(K101:K110)</f>
        <v>0</v>
      </c>
    </row>
    <row r="101" spans="1:15" outlineLevel="1" x14ac:dyDescent="0.35">
      <c r="A101" s="87" t="s">
        <v>279</v>
      </c>
      <c r="B101" s="43" t="s">
        <v>138</v>
      </c>
      <c r="C101" s="21" t="s">
        <v>30</v>
      </c>
      <c r="D101" s="46"/>
      <c r="E101" s="60">
        <f>SUM(E102:E102)</f>
        <v>21</v>
      </c>
      <c r="F101" s="3"/>
      <c r="G101" s="19">
        <v>0</v>
      </c>
      <c r="H101" s="4">
        <f>F101+G101</f>
        <v>0</v>
      </c>
      <c r="I101" s="4">
        <f>E101*F101</f>
        <v>0</v>
      </c>
      <c r="J101" s="4">
        <f>E101*G101</f>
        <v>0</v>
      </c>
      <c r="K101" s="6">
        <f>I101+J101</f>
        <v>0</v>
      </c>
      <c r="L101" s="101"/>
    </row>
    <row r="102" spans="1:15" outlineLevel="1" x14ac:dyDescent="0.35">
      <c r="A102" s="87" t="s">
        <v>280</v>
      </c>
      <c r="B102" s="51" t="s">
        <v>139</v>
      </c>
      <c r="C102" s="58" t="s">
        <v>30</v>
      </c>
      <c r="D102" s="3"/>
      <c r="E102" s="61">
        <v>21</v>
      </c>
      <c r="F102" s="19">
        <v>0</v>
      </c>
      <c r="G102" s="4"/>
      <c r="H102" s="4">
        <f t="shared" ref="H102:H108" si="49">F102+G102</f>
        <v>0</v>
      </c>
      <c r="I102" s="4">
        <f t="shared" ref="I102:I108" si="50">E102*F102</f>
        <v>0</v>
      </c>
      <c r="J102" s="4">
        <f t="shared" ref="J102:J108" si="51">E102*G102</f>
        <v>0</v>
      </c>
      <c r="K102" s="6">
        <f t="shared" ref="K102:K108" si="52">I102+J102</f>
        <v>0</v>
      </c>
      <c r="L102" s="101"/>
    </row>
    <row r="103" spans="1:15" outlineLevel="1" x14ac:dyDescent="0.35">
      <c r="A103" s="87" t="s">
        <v>281</v>
      </c>
      <c r="B103" s="50" t="s">
        <v>52</v>
      </c>
      <c r="C103" s="47" t="s">
        <v>30</v>
      </c>
      <c r="D103" s="3"/>
      <c r="E103" s="60">
        <f>SUM(E104:E104)</f>
        <v>5</v>
      </c>
      <c r="F103" s="3"/>
      <c r="G103" s="19">
        <v>0</v>
      </c>
      <c r="H103" s="4">
        <f t="shared" si="49"/>
        <v>0</v>
      </c>
      <c r="I103" s="4">
        <f t="shared" si="50"/>
        <v>0</v>
      </c>
      <c r="J103" s="4">
        <f t="shared" si="51"/>
        <v>0</v>
      </c>
      <c r="K103" s="6">
        <f t="shared" si="52"/>
        <v>0</v>
      </c>
      <c r="L103" s="101"/>
    </row>
    <row r="104" spans="1:15" outlineLevel="1" x14ac:dyDescent="0.35">
      <c r="A104" s="87" t="s">
        <v>282</v>
      </c>
      <c r="B104" s="51" t="s">
        <v>249</v>
      </c>
      <c r="C104" s="59" t="s">
        <v>30</v>
      </c>
      <c r="D104" s="46"/>
      <c r="E104" s="61">
        <v>5</v>
      </c>
      <c r="F104" s="19">
        <v>0</v>
      </c>
      <c r="G104" s="4"/>
      <c r="H104" s="4">
        <f t="shared" si="49"/>
        <v>0</v>
      </c>
      <c r="I104" s="4">
        <f t="shared" si="50"/>
        <v>0</v>
      </c>
      <c r="J104" s="4">
        <f t="shared" si="51"/>
        <v>0</v>
      </c>
      <c r="K104" s="6">
        <f t="shared" si="52"/>
        <v>0</v>
      </c>
      <c r="L104" s="101"/>
    </row>
    <row r="105" spans="1:15" ht="25.75" outlineLevel="1" x14ac:dyDescent="0.35">
      <c r="A105" s="87" t="s">
        <v>283</v>
      </c>
      <c r="B105" s="43" t="s">
        <v>140</v>
      </c>
      <c r="C105" s="21" t="s">
        <v>30</v>
      </c>
      <c r="D105" s="46"/>
      <c r="E105" s="60">
        <f>SUM(E106:E106)</f>
        <v>21</v>
      </c>
      <c r="F105" s="3"/>
      <c r="G105" s="19">
        <v>0</v>
      </c>
      <c r="H105" s="4">
        <f t="shared" si="49"/>
        <v>0</v>
      </c>
      <c r="I105" s="4">
        <f t="shared" si="50"/>
        <v>0</v>
      </c>
      <c r="J105" s="4">
        <f t="shared" si="51"/>
        <v>0</v>
      </c>
      <c r="K105" s="6">
        <f t="shared" si="52"/>
        <v>0</v>
      </c>
      <c r="L105" s="101"/>
    </row>
    <row r="106" spans="1:15" outlineLevel="1" x14ac:dyDescent="0.35">
      <c r="A106" s="87" t="s">
        <v>284</v>
      </c>
      <c r="B106" s="51" t="s">
        <v>250</v>
      </c>
      <c r="C106" s="58" t="s">
        <v>30</v>
      </c>
      <c r="D106" s="3"/>
      <c r="E106" s="61">
        <v>21</v>
      </c>
      <c r="F106" s="19">
        <v>0</v>
      </c>
      <c r="G106" s="4"/>
      <c r="H106" s="4">
        <f t="shared" si="49"/>
        <v>0</v>
      </c>
      <c r="I106" s="4">
        <f t="shared" si="50"/>
        <v>0</v>
      </c>
      <c r="J106" s="4">
        <f t="shared" si="51"/>
        <v>0</v>
      </c>
      <c r="K106" s="6">
        <f t="shared" si="52"/>
        <v>0</v>
      </c>
      <c r="L106" s="101"/>
    </row>
    <row r="107" spans="1:15" ht="25.75" outlineLevel="1" x14ac:dyDescent="0.35">
      <c r="A107" s="87" t="s">
        <v>285</v>
      </c>
      <c r="B107" s="43" t="s">
        <v>141</v>
      </c>
      <c r="C107" s="21" t="s">
        <v>30</v>
      </c>
      <c r="D107" s="46"/>
      <c r="E107" s="60">
        <f>SUM(E108:E108)</f>
        <v>2625</v>
      </c>
      <c r="F107" s="3"/>
      <c r="G107" s="19">
        <v>0</v>
      </c>
      <c r="H107" s="4">
        <f t="shared" si="49"/>
        <v>0</v>
      </c>
      <c r="I107" s="4">
        <f t="shared" si="50"/>
        <v>0</v>
      </c>
      <c r="J107" s="4">
        <f t="shared" si="51"/>
        <v>0</v>
      </c>
      <c r="K107" s="6">
        <f t="shared" si="52"/>
        <v>0</v>
      </c>
      <c r="L107" s="101"/>
    </row>
    <row r="108" spans="1:15" outlineLevel="1" x14ac:dyDescent="0.35">
      <c r="A108" s="87" t="s">
        <v>286</v>
      </c>
      <c r="B108" s="51" t="s">
        <v>142</v>
      </c>
      <c r="C108" s="58" t="s">
        <v>30</v>
      </c>
      <c r="D108" s="3"/>
      <c r="E108" s="61">
        <v>2625</v>
      </c>
      <c r="F108" s="19">
        <v>0</v>
      </c>
      <c r="G108" s="4"/>
      <c r="H108" s="4">
        <f t="shared" si="49"/>
        <v>0</v>
      </c>
      <c r="I108" s="4">
        <f t="shared" si="50"/>
        <v>0</v>
      </c>
      <c r="J108" s="4">
        <f t="shared" si="51"/>
        <v>0</v>
      </c>
      <c r="K108" s="6">
        <f t="shared" si="52"/>
        <v>0</v>
      </c>
      <c r="L108" s="101"/>
    </row>
    <row r="109" spans="1:15" ht="25.75" outlineLevel="1" x14ac:dyDescent="0.35">
      <c r="A109" s="87" t="s">
        <v>287</v>
      </c>
      <c r="B109" s="43" t="s">
        <v>202</v>
      </c>
      <c r="C109" s="21" t="s">
        <v>30</v>
      </c>
      <c r="D109" s="46"/>
      <c r="E109" s="60">
        <f>SUM(E110:E110)</f>
        <v>1895</v>
      </c>
      <c r="F109" s="3"/>
      <c r="G109" s="19">
        <v>0</v>
      </c>
      <c r="H109" s="4">
        <f t="shared" ref="H109:H110" si="53">F109+G109</f>
        <v>0</v>
      </c>
      <c r="I109" s="4">
        <f t="shared" ref="I109:I110" si="54">E109*F109</f>
        <v>0</v>
      </c>
      <c r="J109" s="4">
        <f t="shared" ref="J109:J110" si="55">E109*G109</f>
        <v>0</v>
      </c>
      <c r="K109" s="6">
        <f t="shared" ref="K109:K110" si="56">I109+J109</f>
        <v>0</v>
      </c>
      <c r="L109" s="101"/>
    </row>
    <row r="110" spans="1:15" outlineLevel="1" x14ac:dyDescent="0.35">
      <c r="A110" s="87" t="s">
        <v>288</v>
      </c>
      <c r="B110" s="51" t="s">
        <v>203</v>
      </c>
      <c r="C110" s="58" t="s">
        <v>30</v>
      </c>
      <c r="D110" s="3"/>
      <c r="E110" s="61">
        <v>1895</v>
      </c>
      <c r="F110" s="19">
        <v>0</v>
      </c>
      <c r="G110" s="4"/>
      <c r="H110" s="4">
        <f t="shared" si="53"/>
        <v>0</v>
      </c>
      <c r="I110" s="4">
        <f t="shared" si="54"/>
        <v>0</v>
      </c>
      <c r="J110" s="4">
        <f t="shared" si="55"/>
        <v>0</v>
      </c>
      <c r="K110" s="6">
        <f t="shared" si="56"/>
        <v>0</v>
      </c>
      <c r="L110" s="101"/>
    </row>
    <row r="111" spans="1:15" x14ac:dyDescent="0.35">
      <c r="A111" s="86" t="s">
        <v>68</v>
      </c>
      <c r="B111" s="54" t="s">
        <v>236</v>
      </c>
      <c r="C111" s="55"/>
      <c r="D111" s="55"/>
      <c r="E111" s="56"/>
      <c r="F111" s="56"/>
      <c r="G111" s="56"/>
      <c r="H111" s="56"/>
      <c r="I111" s="57"/>
      <c r="J111" s="57"/>
      <c r="K111" s="57"/>
      <c r="L111" s="57">
        <f>SUM(K112:K119)</f>
        <v>0</v>
      </c>
    </row>
    <row r="112" spans="1:15" s="85" customFormat="1" outlineLevel="1" x14ac:dyDescent="0.35">
      <c r="A112" s="34" t="s">
        <v>69</v>
      </c>
      <c r="B112" s="48" t="s">
        <v>41</v>
      </c>
      <c r="C112" s="21" t="s">
        <v>40</v>
      </c>
      <c r="D112" s="46"/>
      <c r="E112" s="60">
        <v>689.88</v>
      </c>
      <c r="F112" s="83"/>
      <c r="G112" s="19">
        <v>0</v>
      </c>
      <c r="H112" s="4">
        <f t="shared" ref="H112" si="57">F112+G112</f>
        <v>0</v>
      </c>
      <c r="I112" s="4">
        <f t="shared" ref="I112" si="58">E112*F112</f>
        <v>0</v>
      </c>
      <c r="J112" s="4">
        <f t="shared" ref="J112" si="59">E112*G112</f>
        <v>0</v>
      </c>
      <c r="K112" s="6">
        <f t="shared" ref="K112" si="60">I112+J112</f>
        <v>0</v>
      </c>
      <c r="L112" s="103"/>
    </row>
    <row r="113" spans="1:12" s="85" customFormat="1" outlineLevel="1" x14ac:dyDescent="0.35">
      <c r="A113" s="34" t="s">
        <v>70</v>
      </c>
      <c r="B113" s="49" t="s">
        <v>42</v>
      </c>
      <c r="C113" s="47" t="s">
        <v>40</v>
      </c>
      <c r="D113" s="3">
        <v>1.01</v>
      </c>
      <c r="E113" s="61">
        <f>E112*D113</f>
        <v>696.78</v>
      </c>
      <c r="F113" s="19">
        <v>0</v>
      </c>
      <c r="G113" s="88"/>
      <c r="H113" s="4">
        <f t="shared" ref="H113:H119" si="61">F113+G113</f>
        <v>0</v>
      </c>
      <c r="I113" s="4">
        <f t="shared" ref="I113:I119" si="62">E113*F113</f>
        <v>0</v>
      </c>
      <c r="J113" s="4">
        <f t="shared" ref="J113:J119" si="63">E113*G113</f>
        <v>0</v>
      </c>
      <c r="K113" s="6">
        <f t="shared" ref="K113:K119" si="64">I113+J113</f>
        <v>0</v>
      </c>
      <c r="L113" s="103"/>
    </row>
    <row r="114" spans="1:12" s="85" customFormat="1" outlineLevel="1" x14ac:dyDescent="0.35">
      <c r="A114" s="34" t="s">
        <v>289</v>
      </c>
      <c r="B114" s="43" t="s">
        <v>146</v>
      </c>
      <c r="C114" s="21" t="s">
        <v>37</v>
      </c>
      <c r="D114" s="46"/>
      <c r="E114" s="61">
        <f>E112*0.2</f>
        <v>137.97999999999999</v>
      </c>
      <c r="F114" s="83"/>
      <c r="G114" s="19">
        <v>0</v>
      </c>
      <c r="H114" s="4">
        <f t="shared" si="61"/>
        <v>0</v>
      </c>
      <c r="I114" s="4">
        <f t="shared" si="62"/>
        <v>0</v>
      </c>
      <c r="J114" s="4">
        <f t="shared" si="63"/>
        <v>0</v>
      </c>
      <c r="K114" s="6">
        <f t="shared" si="64"/>
        <v>0</v>
      </c>
      <c r="L114" s="103"/>
    </row>
    <row r="115" spans="1:12" s="85" customFormat="1" outlineLevel="1" x14ac:dyDescent="0.35">
      <c r="A115" s="34" t="s">
        <v>290</v>
      </c>
      <c r="B115" s="51" t="s">
        <v>147</v>
      </c>
      <c r="C115" s="47" t="s">
        <v>37</v>
      </c>
      <c r="D115" s="3">
        <v>1.2</v>
      </c>
      <c r="E115" s="60">
        <f>E114*D115</f>
        <v>165.58</v>
      </c>
      <c r="F115" s="19">
        <v>0</v>
      </c>
      <c r="G115" s="88"/>
      <c r="H115" s="4">
        <f t="shared" si="61"/>
        <v>0</v>
      </c>
      <c r="I115" s="4">
        <f t="shared" si="62"/>
        <v>0</v>
      </c>
      <c r="J115" s="4">
        <f t="shared" si="63"/>
        <v>0</v>
      </c>
      <c r="K115" s="6">
        <f t="shared" si="64"/>
        <v>0</v>
      </c>
      <c r="L115" s="103"/>
    </row>
    <row r="116" spans="1:12" ht="38.6" outlineLevel="1" x14ac:dyDescent="0.35">
      <c r="A116" s="34" t="s">
        <v>291</v>
      </c>
      <c r="B116" s="50" t="s">
        <v>148</v>
      </c>
      <c r="C116" s="21" t="s">
        <v>40</v>
      </c>
      <c r="D116" s="46"/>
      <c r="E116" s="61">
        <f>E112</f>
        <v>689.88</v>
      </c>
      <c r="F116" s="88"/>
      <c r="G116" s="19">
        <v>0</v>
      </c>
      <c r="H116" s="4">
        <f t="shared" si="61"/>
        <v>0</v>
      </c>
      <c r="I116" s="4">
        <f t="shared" si="62"/>
        <v>0</v>
      </c>
      <c r="J116" s="4">
        <f t="shared" si="63"/>
        <v>0</v>
      </c>
      <c r="K116" s="6">
        <f t="shared" si="64"/>
        <v>0</v>
      </c>
      <c r="L116" s="101"/>
    </row>
    <row r="117" spans="1:12" outlineLevel="1" x14ac:dyDescent="0.35">
      <c r="A117" s="34" t="s">
        <v>292</v>
      </c>
      <c r="B117" s="49" t="s">
        <v>143</v>
      </c>
      <c r="C117" s="59" t="s">
        <v>37</v>
      </c>
      <c r="D117" s="46">
        <v>1.1000000000000001</v>
      </c>
      <c r="E117" s="60">
        <f>E116*0.3*D117</f>
        <v>227.66</v>
      </c>
      <c r="F117" s="19">
        <v>0</v>
      </c>
      <c r="G117" s="88"/>
      <c r="H117" s="4">
        <f t="shared" si="61"/>
        <v>0</v>
      </c>
      <c r="I117" s="4">
        <f t="shared" si="62"/>
        <v>0</v>
      </c>
      <c r="J117" s="4">
        <f t="shared" si="63"/>
        <v>0</v>
      </c>
      <c r="K117" s="6">
        <f t="shared" si="64"/>
        <v>0</v>
      </c>
      <c r="L117" s="101"/>
    </row>
    <row r="118" spans="1:12" ht="38.6" outlineLevel="1" x14ac:dyDescent="0.35">
      <c r="A118" s="34" t="s">
        <v>293</v>
      </c>
      <c r="B118" s="49" t="s">
        <v>149</v>
      </c>
      <c r="C118" s="58" t="s">
        <v>144</v>
      </c>
      <c r="D118" s="3">
        <v>0.04</v>
      </c>
      <c r="E118" s="61">
        <f>E116*D118</f>
        <v>27.6</v>
      </c>
      <c r="F118" s="19">
        <v>0</v>
      </c>
      <c r="G118" s="4"/>
      <c r="H118" s="4">
        <f t="shared" si="61"/>
        <v>0</v>
      </c>
      <c r="I118" s="4">
        <f t="shared" si="62"/>
        <v>0</v>
      </c>
      <c r="J118" s="4">
        <f t="shared" si="63"/>
        <v>0</v>
      </c>
      <c r="K118" s="6">
        <f t="shared" si="64"/>
        <v>0</v>
      </c>
      <c r="L118" s="101"/>
    </row>
    <row r="119" spans="1:12" outlineLevel="1" x14ac:dyDescent="0.35">
      <c r="A119" s="34" t="s">
        <v>294</v>
      </c>
      <c r="B119" s="49" t="s">
        <v>145</v>
      </c>
      <c r="C119" s="59" t="str">
        <f>C116</f>
        <v>м2</v>
      </c>
      <c r="D119" s="46"/>
      <c r="E119" s="60">
        <f>E116</f>
        <v>689.88</v>
      </c>
      <c r="F119" s="19">
        <v>0</v>
      </c>
      <c r="G119" s="88"/>
      <c r="H119" s="4">
        <f t="shared" si="61"/>
        <v>0</v>
      </c>
      <c r="I119" s="4">
        <f t="shared" si="62"/>
        <v>0</v>
      </c>
      <c r="J119" s="4">
        <f t="shared" si="63"/>
        <v>0</v>
      </c>
      <c r="K119" s="6">
        <f t="shared" si="64"/>
        <v>0</v>
      </c>
      <c r="L119" s="101"/>
    </row>
    <row r="120" spans="1:12" x14ac:dyDescent="0.35">
      <c r="A120" s="86" t="s">
        <v>295</v>
      </c>
      <c r="B120" s="54" t="s">
        <v>221</v>
      </c>
      <c r="C120" s="55"/>
      <c r="D120" s="55"/>
      <c r="E120" s="56"/>
      <c r="F120" s="56"/>
      <c r="G120" s="56"/>
      <c r="H120" s="56"/>
      <c r="I120" s="57"/>
      <c r="J120" s="57"/>
      <c r="K120" s="57"/>
      <c r="L120" s="57">
        <f>SUM(K121:K128)</f>
        <v>0</v>
      </c>
    </row>
    <row r="121" spans="1:12" s="85" customFormat="1" outlineLevel="1" x14ac:dyDescent="0.35">
      <c r="A121" s="34" t="s">
        <v>296</v>
      </c>
      <c r="B121" s="48" t="s">
        <v>41</v>
      </c>
      <c r="C121" s="21" t="s">
        <v>40</v>
      </c>
      <c r="D121" s="46"/>
      <c r="E121" s="60">
        <v>165</v>
      </c>
      <c r="F121" s="83"/>
      <c r="G121" s="19">
        <v>0</v>
      </c>
      <c r="H121" s="4">
        <f t="shared" ref="H121" si="65">F121+G121</f>
        <v>0</v>
      </c>
      <c r="I121" s="4">
        <f t="shared" ref="I121" si="66">E121*F121</f>
        <v>0</v>
      </c>
      <c r="J121" s="4">
        <f t="shared" ref="J121" si="67">E121*G121</f>
        <v>0</v>
      </c>
      <c r="K121" s="6">
        <f t="shared" ref="K121" si="68">I121+J121</f>
        <v>0</v>
      </c>
      <c r="L121" s="103"/>
    </row>
    <row r="122" spans="1:12" s="85" customFormat="1" outlineLevel="1" x14ac:dyDescent="0.35">
      <c r="A122" s="34" t="s">
        <v>297</v>
      </c>
      <c r="B122" s="49" t="s">
        <v>42</v>
      </c>
      <c r="C122" s="47" t="s">
        <v>40</v>
      </c>
      <c r="D122" s="3">
        <v>1.01</v>
      </c>
      <c r="E122" s="61">
        <f>E121*D122</f>
        <v>166.65</v>
      </c>
      <c r="F122" s="19">
        <v>0</v>
      </c>
      <c r="G122" s="88"/>
      <c r="H122" s="4">
        <f t="shared" ref="H122:H128" si="69">F122+G122</f>
        <v>0</v>
      </c>
      <c r="I122" s="4">
        <f t="shared" ref="I122:I128" si="70">E122*F122</f>
        <v>0</v>
      </c>
      <c r="J122" s="4">
        <f t="shared" ref="J122:J128" si="71">E122*G122</f>
        <v>0</v>
      </c>
      <c r="K122" s="6">
        <f t="shared" ref="K122:K128" si="72">I122+J122</f>
        <v>0</v>
      </c>
      <c r="L122" s="103"/>
    </row>
    <row r="123" spans="1:12" ht="25.75" outlineLevel="1" x14ac:dyDescent="0.35">
      <c r="A123" s="34" t="s">
        <v>298</v>
      </c>
      <c r="B123" s="50" t="s">
        <v>248</v>
      </c>
      <c r="C123" s="47" t="s">
        <v>40</v>
      </c>
      <c r="D123" s="3"/>
      <c r="E123" s="60">
        <f>E121</f>
        <v>165</v>
      </c>
      <c r="F123" s="3"/>
      <c r="G123" s="19">
        <v>0</v>
      </c>
      <c r="H123" s="4">
        <f t="shared" si="69"/>
        <v>0</v>
      </c>
      <c r="I123" s="4">
        <f t="shared" si="70"/>
        <v>0</v>
      </c>
      <c r="J123" s="4">
        <f t="shared" si="71"/>
        <v>0</v>
      </c>
      <c r="K123" s="6">
        <f t="shared" si="72"/>
        <v>0</v>
      </c>
      <c r="L123" s="101"/>
    </row>
    <row r="124" spans="1:12" outlineLevel="1" x14ac:dyDescent="0.35">
      <c r="A124" s="34" t="s">
        <v>299</v>
      </c>
      <c r="B124" s="49" t="s">
        <v>224</v>
      </c>
      <c r="C124" s="59" t="s">
        <v>40</v>
      </c>
      <c r="D124" s="46">
        <v>1.05</v>
      </c>
      <c r="E124" s="61">
        <f>E123*D124</f>
        <v>173.25</v>
      </c>
      <c r="F124" s="19">
        <v>0</v>
      </c>
      <c r="G124" s="4"/>
      <c r="H124" s="4">
        <f t="shared" si="69"/>
        <v>0</v>
      </c>
      <c r="I124" s="4">
        <f t="shared" si="70"/>
        <v>0</v>
      </c>
      <c r="J124" s="4">
        <f t="shared" si="71"/>
        <v>0</v>
      </c>
      <c r="K124" s="6">
        <f t="shared" si="72"/>
        <v>0</v>
      </c>
      <c r="L124" s="101"/>
    </row>
    <row r="125" spans="1:12" outlineLevel="1" x14ac:dyDescent="0.35">
      <c r="A125" s="34" t="s">
        <v>300</v>
      </c>
      <c r="B125" s="49" t="s">
        <v>143</v>
      </c>
      <c r="C125" s="59" t="s">
        <v>37</v>
      </c>
      <c r="D125" s="46">
        <v>1.1000000000000001</v>
      </c>
      <c r="E125" s="61">
        <f>E123*0.2*D125</f>
        <v>36.299999999999997</v>
      </c>
      <c r="F125" s="19">
        <v>0</v>
      </c>
      <c r="G125" s="4"/>
      <c r="H125" s="4">
        <f t="shared" si="69"/>
        <v>0</v>
      </c>
      <c r="I125" s="4">
        <f t="shared" si="70"/>
        <v>0</v>
      </c>
      <c r="J125" s="4">
        <f t="shared" si="71"/>
        <v>0</v>
      </c>
      <c r="K125" s="6">
        <f t="shared" si="72"/>
        <v>0</v>
      </c>
      <c r="L125" s="101"/>
    </row>
    <row r="126" spans="1:12" ht="34.200000000000003" customHeight="1" outlineLevel="1" x14ac:dyDescent="0.35">
      <c r="A126" s="34" t="s">
        <v>301</v>
      </c>
      <c r="B126" s="50" t="s">
        <v>222</v>
      </c>
      <c r="C126" s="47" t="s">
        <v>40</v>
      </c>
      <c r="D126" s="3"/>
      <c r="E126" s="60">
        <f>E121</f>
        <v>165</v>
      </c>
      <c r="F126" s="3"/>
      <c r="G126" s="19">
        <v>0</v>
      </c>
      <c r="H126" s="4">
        <f t="shared" si="69"/>
        <v>0</v>
      </c>
      <c r="I126" s="4">
        <f t="shared" si="70"/>
        <v>0</v>
      </c>
      <c r="J126" s="4">
        <f t="shared" si="71"/>
        <v>0</v>
      </c>
      <c r="K126" s="6">
        <f t="shared" si="72"/>
        <v>0</v>
      </c>
      <c r="L126" s="101"/>
    </row>
    <row r="127" spans="1:12" outlineLevel="1" x14ac:dyDescent="0.35">
      <c r="A127" s="34" t="s">
        <v>302</v>
      </c>
      <c r="B127" s="49" t="s">
        <v>223</v>
      </c>
      <c r="C127" s="59" t="s">
        <v>144</v>
      </c>
      <c r="D127" s="46">
        <v>0.04</v>
      </c>
      <c r="E127" s="61">
        <f>E126*D127</f>
        <v>6.6</v>
      </c>
      <c r="F127" s="19">
        <v>0</v>
      </c>
      <c r="G127" s="4"/>
      <c r="H127" s="4">
        <f t="shared" si="69"/>
        <v>0</v>
      </c>
      <c r="I127" s="4">
        <f t="shared" si="70"/>
        <v>0</v>
      </c>
      <c r="J127" s="4">
        <f t="shared" si="71"/>
        <v>0</v>
      </c>
      <c r="K127" s="6">
        <f t="shared" si="72"/>
        <v>0</v>
      </c>
      <c r="L127" s="101"/>
    </row>
    <row r="128" spans="1:12" outlineLevel="1" x14ac:dyDescent="0.35">
      <c r="A128" s="34" t="s">
        <v>303</v>
      </c>
      <c r="B128" s="49" t="s">
        <v>145</v>
      </c>
      <c r="C128" s="59" t="s">
        <v>40</v>
      </c>
      <c r="D128" s="46"/>
      <c r="E128" s="61">
        <f>E126</f>
        <v>165</v>
      </c>
      <c r="F128" s="19">
        <v>0</v>
      </c>
      <c r="G128" s="4"/>
      <c r="H128" s="4">
        <f t="shared" si="69"/>
        <v>0</v>
      </c>
      <c r="I128" s="4">
        <f t="shared" si="70"/>
        <v>0</v>
      </c>
      <c r="J128" s="4">
        <f t="shared" si="71"/>
        <v>0</v>
      </c>
      <c r="K128" s="6">
        <f t="shared" si="72"/>
        <v>0</v>
      </c>
      <c r="L128" s="101"/>
    </row>
    <row r="129" spans="1:12" x14ac:dyDescent="0.35">
      <c r="A129" s="86" t="s">
        <v>71</v>
      </c>
      <c r="B129" s="54" t="s">
        <v>237</v>
      </c>
      <c r="C129" s="55"/>
      <c r="D129" s="55"/>
      <c r="E129" s="56"/>
      <c r="F129" s="56"/>
      <c r="G129" s="56"/>
      <c r="H129" s="56"/>
      <c r="I129" s="57"/>
      <c r="J129" s="57"/>
      <c r="K129" s="57"/>
      <c r="L129" s="57">
        <f>SUM(K130:K137)</f>
        <v>0</v>
      </c>
    </row>
    <row r="130" spans="1:12" s="85" customFormat="1" outlineLevel="1" x14ac:dyDescent="0.35">
      <c r="A130" s="34" t="s">
        <v>72</v>
      </c>
      <c r="B130" s="48" t="s">
        <v>41</v>
      </c>
      <c r="C130" s="21" t="s">
        <v>40</v>
      </c>
      <c r="D130" s="46"/>
      <c r="E130" s="60">
        <f>1097.88+172.11-165+599.88</f>
        <v>1704.87</v>
      </c>
      <c r="F130" s="83"/>
      <c r="G130" s="19">
        <v>0</v>
      </c>
      <c r="H130" s="4">
        <f t="shared" ref="H130:H137" si="73">F130+G130</f>
        <v>0</v>
      </c>
      <c r="I130" s="4">
        <f t="shared" ref="I130:I137" si="74">E130*F130</f>
        <v>0</v>
      </c>
      <c r="J130" s="4">
        <f t="shared" ref="J130:J137" si="75">E130*G130</f>
        <v>0</v>
      </c>
      <c r="K130" s="6">
        <f t="shared" ref="K130:K137" si="76">I130+J130</f>
        <v>0</v>
      </c>
      <c r="L130" s="103"/>
    </row>
    <row r="131" spans="1:12" s="85" customFormat="1" outlineLevel="1" x14ac:dyDescent="0.35">
      <c r="A131" s="34" t="s">
        <v>73</v>
      </c>
      <c r="B131" s="49" t="s">
        <v>42</v>
      </c>
      <c r="C131" s="47" t="s">
        <v>40</v>
      </c>
      <c r="D131" s="3">
        <v>1.01</v>
      </c>
      <c r="E131" s="61">
        <f>E130*D131</f>
        <v>1721.92</v>
      </c>
      <c r="F131" s="19">
        <v>0</v>
      </c>
      <c r="G131" s="88"/>
      <c r="H131" s="4">
        <f t="shared" si="73"/>
        <v>0</v>
      </c>
      <c r="I131" s="4">
        <f t="shared" si="74"/>
        <v>0</v>
      </c>
      <c r="J131" s="4">
        <f t="shared" si="75"/>
        <v>0</v>
      </c>
      <c r="K131" s="6">
        <f t="shared" si="76"/>
        <v>0</v>
      </c>
      <c r="L131" s="103"/>
    </row>
    <row r="132" spans="1:12" s="85" customFormat="1" outlineLevel="1" x14ac:dyDescent="0.35">
      <c r="A132" s="34" t="s">
        <v>74</v>
      </c>
      <c r="B132" s="43" t="s">
        <v>146</v>
      </c>
      <c r="C132" s="21" t="s">
        <v>37</v>
      </c>
      <c r="D132" s="46"/>
      <c r="E132" s="61">
        <f>E130*0.2</f>
        <v>340.97</v>
      </c>
      <c r="F132" s="83"/>
      <c r="G132" s="19">
        <v>0</v>
      </c>
      <c r="H132" s="4">
        <f t="shared" si="73"/>
        <v>0</v>
      </c>
      <c r="I132" s="4">
        <f t="shared" si="74"/>
        <v>0</v>
      </c>
      <c r="J132" s="4">
        <f t="shared" si="75"/>
        <v>0</v>
      </c>
      <c r="K132" s="6">
        <f t="shared" si="76"/>
        <v>0</v>
      </c>
      <c r="L132" s="103"/>
    </row>
    <row r="133" spans="1:12" s="85" customFormat="1" outlineLevel="1" x14ac:dyDescent="0.35">
      <c r="A133" s="34" t="s">
        <v>75</v>
      </c>
      <c r="B133" s="51" t="s">
        <v>147</v>
      </c>
      <c r="C133" s="47" t="s">
        <v>37</v>
      </c>
      <c r="D133" s="3">
        <v>1.2</v>
      </c>
      <c r="E133" s="60">
        <f>E132*D133</f>
        <v>409.16</v>
      </c>
      <c r="F133" s="19">
        <v>0</v>
      </c>
      <c r="G133" s="88"/>
      <c r="H133" s="4">
        <f t="shared" si="73"/>
        <v>0</v>
      </c>
      <c r="I133" s="4">
        <f t="shared" si="74"/>
        <v>0</v>
      </c>
      <c r="J133" s="4">
        <f t="shared" si="75"/>
        <v>0</v>
      </c>
      <c r="K133" s="6">
        <f t="shared" si="76"/>
        <v>0</v>
      </c>
      <c r="L133" s="103"/>
    </row>
    <row r="134" spans="1:12" ht="38.6" outlineLevel="1" x14ac:dyDescent="0.35">
      <c r="A134" s="34" t="s">
        <v>219</v>
      </c>
      <c r="B134" s="50" t="s">
        <v>148</v>
      </c>
      <c r="C134" s="21" t="s">
        <v>40</v>
      </c>
      <c r="D134" s="46"/>
      <c r="E134" s="61">
        <f>E130</f>
        <v>1704.87</v>
      </c>
      <c r="F134" s="88"/>
      <c r="G134" s="19">
        <v>0</v>
      </c>
      <c r="H134" s="4">
        <f t="shared" si="73"/>
        <v>0</v>
      </c>
      <c r="I134" s="4">
        <f t="shared" si="74"/>
        <v>0</v>
      </c>
      <c r="J134" s="4">
        <f t="shared" si="75"/>
        <v>0</v>
      </c>
      <c r="K134" s="6">
        <f t="shared" si="76"/>
        <v>0</v>
      </c>
      <c r="L134" s="101"/>
    </row>
    <row r="135" spans="1:12" outlineLevel="1" x14ac:dyDescent="0.35">
      <c r="A135" s="34" t="s">
        <v>220</v>
      </c>
      <c r="B135" s="49" t="s">
        <v>143</v>
      </c>
      <c r="C135" s="59" t="s">
        <v>37</v>
      </c>
      <c r="D135" s="46"/>
      <c r="E135" s="60">
        <f>E134*0.3</f>
        <v>511.46</v>
      </c>
      <c r="F135" s="19">
        <v>0</v>
      </c>
      <c r="G135" s="88"/>
      <c r="H135" s="4">
        <f t="shared" si="73"/>
        <v>0</v>
      </c>
      <c r="I135" s="4">
        <f t="shared" si="74"/>
        <v>0</v>
      </c>
      <c r="J135" s="4">
        <f t="shared" si="75"/>
        <v>0</v>
      </c>
      <c r="K135" s="6">
        <f t="shared" si="76"/>
        <v>0</v>
      </c>
      <c r="L135" s="101"/>
    </row>
    <row r="136" spans="1:12" outlineLevel="1" x14ac:dyDescent="0.35">
      <c r="A136" s="34" t="s">
        <v>304</v>
      </c>
      <c r="B136" s="49" t="s">
        <v>223</v>
      </c>
      <c r="C136" s="58" t="s">
        <v>144</v>
      </c>
      <c r="D136" s="3">
        <v>0.04</v>
      </c>
      <c r="E136" s="61">
        <f>E134*D136</f>
        <v>68.19</v>
      </c>
      <c r="F136" s="19">
        <v>0</v>
      </c>
      <c r="G136" s="4"/>
      <c r="H136" s="4">
        <f t="shared" si="73"/>
        <v>0</v>
      </c>
      <c r="I136" s="4">
        <f t="shared" si="74"/>
        <v>0</v>
      </c>
      <c r="J136" s="4">
        <f t="shared" si="75"/>
        <v>0</v>
      </c>
      <c r="K136" s="6">
        <f t="shared" si="76"/>
        <v>0</v>
      </c>
      <c r="L136" s="101"/>
    </row>
    <row r="137" spans="1:12" outlineLevel="1" x14ac:dyDescent="0.35">
      <c r="A137" s="34" t="s">
        <v>305</v>
      </c>
      <c r="B137" s="49" t="s">
        <v>145</v>
      </c>
      <c r="C137" s="59" t="str">
        <f>C134</f>
        <v>м2</v>
      </c>
      <c r="D137" s="46"/>
      <c r="E137" s="60">
        <f>E134</f>
        <v>1704.87</v>
      </c>
      <c r="F137" s="19">
        <v>0</v>
      </c>
      <c r="G137" s="88"/>
      <c r="H137" s="4">
        <f t="shared" si="73"/>
        <v>0</v>
      </c>
      <c r="I137" s="4">
        <f t="shared" si="74"/>
        <v>0</v>
      </c>
      <c r="J137" s="4">
        <f t="shared" si="75"/>
        <v>0</v>
      </c>
      <c r="K137" s="6">
        <f t="shared" si="76"/>
        <v>0</v>
      </c>
      <c r="L137" s="101"/>
    </row>
    <row r="138" spans="1:12" x14ac:dyDescent="0.35">
      <c r="A138" s="86" t="s">
        <v>306</v>
      </c>
      <c r="B138" s="54" t="s">
        <v>239</v>
      </c>
      <c r="C138" s="55"/>
      <c r="D138" s="55"/>
      <c r="E138" s="56"/>
      <c r="F138" s="56"/>
      <c r="G138" s="56"/>
      <c r="H138" s="56"/>
      <c r="I138" s="57"/>
      <c r="J138" s="57"/>
      <c r="K138" s="57"/>
      <c r="L138" s="57">
        <f>SUM(K139:K148)</f>
        <v>0</v>
      </c>
    </row>
    <row r="139" spans="1:12" s="85" customFormat="1" outlineLevel="1" x14ac:dyDescent="0.35">
      <c r="A139" s="34" t="s">
        <v>319</v>
      </c>
      <c r="B139" s="48" t="s">
        <v>41</v>
      </c>
      <c r="C139" s="21" t="s">
        <v>40</v>
      </c>
      <c r="D139" s="46"/>
      <c r="E139" s="60">
        <f>4.5*10*2</f>
        <v>90</v>
      </c>
      <c r="F139" s="83"/>
      <c r="G139" s="19">
        <v>0</v>
      </c>
      <c r="H139" s="4">
        <f t="shared" ref="H139:H143" si="77">F139+G139</f>
        <v>0</v>
      </c>
      <c r="I139" s="4">
        <f t="shared" ref="I139:I143" si="78">E139*F139</f>
        <v>0</v>
      </c>
      <c r="J139" s="4">
        <f t="shared" ref="J139:J143" si="79">E139*G139</f>
        <v>0</v>
      </c>
      <c r="K139" s="6">
        <f t="shared" ref="K139:K143" si="80">I139+J139</f>
        <v>0</v>
      </c>
      <c r="L139" s="103"/>
    </row>
    <row r="140" spans="1:12" s="85" customFormat="1" outlineLevel="1" x14ac:dyDescent="0.35">
      <c r="A140" s="34" t="s">
        <v>320</v>
      </c>
      <c r="B140" s="49" t="s">
        <v>42</v>
      </c>
      <c r="C140" s="47" t="s">
        <v>40</v>
      </c>
      <c r="D140" s="3">
        <v>1.01</v>
      </c>
      <c r="E140" s="61">
        <f>E139*D140</f>
        <v>90.9</v>
      </c>
      <c r="F140" s="19">
        <v>0</v>
      </c>
      <c r="G140" s="88"/>
      <c r="H140" s="4">
        <f t="shared" si="77"/>
        <v>0</v>
      </c>
      <c r="I140" s="4">
        <f t="shared" si="78"/>
        <v>0</v>
      </c>
      <c r="J140" s="4">
        <f t="shared" si="79"/>
        <v>0</v>
      </c>
      <c r="K140" s="6">
        <f t="shared" si="80"/>
        <v>0</v>
      </c>
      <c r="L140" s="103"/>
    </row>
    <row r="141" spans="1:12" s="85" customFormat="1" outlineLevel="1" x14ac:dyDescent="0.35">
      <c r="A141" s="34" t="s">
        <v>321</v>
      </c>
      <c r="B141" s="43" t="s">
        <v>146</v>
      </c>
      <c r="C141" s="21" t="s">
        <v>37</v>
      </c>
      <c r="D141" s="46"/>
      <c r="E141" s="61">
        <f>E139</f>
        <v>90</v>
      </c>
      <c r="F141" s="83"/>
      <c r="G141" s="19">
        <v>0</v>
      </c>
      <c r="H141" s="4">
        <f t="shared" si="77"/>
        <v>0</v>
      </c>
      <c r="I141" s="4">
        <f t="shared" si="78"/>
        <v>0</v>
      </c>
      <c r="J141" s="4">
        <f t="shared" si="79"/>
        <v>0</v>
      </c>
      <c r="K141" s="6">
        <f t="shared" si="80"/>
        <v>0</v>
      </c>
      <c r="L141" s="103"/>
    </row>
    <row r="142" spans="1:12" s="85" customFormat="1" outlineLevel="1" x14ac:dyDescent="0.35">
      <c r="A142" s="34" t="s">
        <v>322</v>
      </c>
      <c r="B142" s="51" t="s">
        <v>147</v>
      </c>
      <c r="C142" s="47" t="s">
        <v>37</v>
      </c>
      <c r="D142" s="3">
        <v>1.2</v>
      </c>
      <c r="E142" s="60">
        <f>E141*D142</f>
        <v>108</v>
      </c>
      <c r="F142" s="19">
        <v>0</v>
      </c>
      <c r="G142" s="88"/>
      <c r="H142" s="4">
        <f t="shared" si="77"/>
        <v>0</v>
      </c>
      <c r="I142" s="4">
        <f t="shared" si="78"/>
        <v>0</v>
      </c>
      <c r="J142" s="4">
        <f t="shared" si="79"/>
        <v>0</v>
      </c>
      <c r="K142" s="6">
        <f t="shared" si="80"/>
        <v>0</v>
      </c>
      <c r="L142" s="103"/>
    </row>
    <row r="143" spans="1:12" ht="25.75" outlineLevel="1" x14ac:dyDescent="0.35">
      <c r="A143" s="34" t="s">
        <v>323</v>
      </c>
      <c r="B143" s="50" t="s">
        <v>238</v>
      </c>
      <c r="C143" s="21" t="s">
        <v>40</v>
      </c>
      <c r="D143" s="46"/>
      <c r="E143" s="61">
        <f>E139</f>
        <v>90</v>
      </c>
      <c r="F143" s="88"/>
      <c r="G143" s="19">
        <v>0</v>
      </c>
      <c r="H143" s="4">
        <f t="shared" si="77"/>
        <v>0</v>
      </c>
      <c r="I143" s="4">
        <f t="shared" si="78"/>
        <v>0</v>
      </c>
      <c r="J143" s="4">
        <f t="shared" si="79"/>
        <v>0</v>
      </c>
      <c r="K143" s="6">
        <f t="shared" si="80"/>
        <v>0</v>
      </c>
      <c r="L143" s="101"/>
    </row>
    <row r="144" spans="1:12" outlineLevel="1" x14ac:dyDescent="0.35">
      <c r="A144" s="34" t="s">
        <v>324</v>
      </c>
      <c r="B144" s="49" t="s">
        <v>143</v>
      </c>
      <c r="C144" s="59" t="s">
        <v>37</v>
      </c>
      <c r="D144" s="46">
        <v>0.3</v>
      </c>
      <c r="E144" s="60">
        <f>E143*D144</f>
        <v>27</v>
      </c>
      <c r="F144" s="19">
        <v>0</v>
      </c>
      <c r="G144" s="88"/>
      <c r="H144" s="4">
        <f t="shared" ref="H144:H148" si="81">F144+G144</f>
        <v>0</v>
      </c>
      <c r="I144" s="4">
        <f t="shared" ref="I144:I148" si="82">E144*F144</f>
        <v>0</v>
      </c>
      <c r="J144" s="4">
        <f t="shared" ref="J144:J148" si="83">E144*G144</f>
        <v>0</v>
      </c>
      <c r="K144" s="6">
        <f t="shared" ref="K144:K148" si="84">I144+J144</f>
        <v>0</v>
      </c>
      <c r="L144" s="101"/>
    </row>
    <row r="145" spans="1:12" outlineLevel="1" x14ac:dyDescent="0.35">
      <c r="A145" s="34" t="s">
        <v>325</v>
      </c>
      <c r="B145" s="49" t="s">
        <v>251</v>
      </c>
      <c r="C145" s="58" t="s">
        <v>30</v>
      </c>
      <c r="D145" s="3">
        <v>5</v>
      </c>
      <c r="E145" s="61">
        <f>ROUND(E143*D145,0)</f>
        <v>450</v>
      </c>
      <c r="F145" s="19">
        <v>0</v>
      </c>
      <c r="G145" s="4"/>
      <c r="H145" s="4">
        <f t="shared" si="81"/>
        <v>0</v>
      </c>
      <c r="I145" s="4">
        <f t="shared" si="82"/>
        <v>0</v>
      </c>
      <c r="J145" s="4">
        <f t="shared" si="83"/>
        <v>0</v>
      </c>
      <c r="K145" s="6">
        <f t="shared" si="84"/>
        <v>0</v>
      </c>
      <c r="L145" s="101"/>
    </row>
    <row r="146" spans="1:12" outlineLevel="1" x14ac:dyDescent="0.35">
      <c r="A146" s="34" t="s">
        <v>326</v>
      </c>
      <c r="B146" s="49" t="s">
        <v>252</v>
      </c>
      <c r="C146" s="58" t="s">
        <v>30</v>
      </c>
      <c r="D146" s="3">
        <v>5</v>
      </c>
      <c r="E146" s="61">
        <f>ROUND(E143*D146,0)</f>
        <v>450</v>
      </c>
      <c r="F146" s="19">
        <v>0</v>
      </c>
      <c r="G146" s="4"/>
      <c r="H146" s="4">
        <f t="shared" si="81"/>
        <v>0</v>
      </c>
      <c r="I146" s="4">
        <f t="shared" si="82"/>
        <v>0</v>
      </c>
      <c r="J146" s="4">
        <f t="shared" si="83"/>
        <v>0</v>
      </c>
      <c r="K146" s="6">
        <f t="shared" si="84"/>
        <v>0</v>
      </c>
      <c r="L146" s="101"/>
    </row>
    <row r="147" spans="1:12" outlineLevel="1" x14ac:dyDescent="0.35">
      <c r="A147" s="34" t="s">
        <v>327</v>
      </c>
      <c r="B147" s="49" t="s">
        <v>253</v>
      </c>
      <c r="C147" s="58" t="s">
        <v>30</v>
      </c>
      <c r="D147" s="3">
        <v>5</v>
      </c>
      <c r="E147" s="61">
        <f>ROUND(E143*D147,0)</f>
        <v>450</v>
      </c>
      <c r="F147" s="19">
        <v>0</v>
      </c>
      <c r="G147" s="4"/>
      <c r="H147" s="4">
        <f t="shared" si="81"/>
        <v>0</v>
      </c>
      <c r="I147" s="4">
        <f t="shared" si="82"/>
        <v>0</v>
      </c>
      <c r="J147" s="4">
        <f t="shared" si="83"/>
        <v>0</v>
      </c>
      <c r="K147" s="6">
        <f t="shared" si="84"/>
        <v>0</v>
      </c>
      <c r="L147" s="101"/>
    </row>
    <row r="148" spans="1:12" outlineLevel="1" x14ac:dyDescent="0.35">
      <c r="A148" s="34" t="s">
        <v>328</v>
      </c>
      <c r="B148" s="49" t="s">
        <v>145</v>
      </c>
      <c r="C148" s="59" t="str">
        <f>C143</f>
        <v>м2</v>
      </c>
      <c r="D148" s="46"/>
      <c r="E148" s="60">
        <f>E143</f>
        <v>90</v>
      </c>
      <c r="F148" s="19">
        <v>0</v>
      </c>
      <c r="G148" s="88"/>
      <c r="H148" s="4">
        <f t="shared" si="81"/>
        <v>0</v>
      </c>
      <c r="I148" s="4">
        <f t="shared" si="82"/>
        <v>0</v>
      </c>
      <c r="J148" s="4">
        <f t="shared" si="83"/>
        <v>0</v>
      </c>
      <c r="K148" s="6">
        <f t="shared" si="84"/>
        <v>0</v>
      </c>
      <c r="L148" s="101"/>
    </row>
    <row r="149" spans="1:12" ht="18.649999999999999" customHeight="1" x14ac:dyDescent="0.35">
      <c r="A149" s="41" t="s">
        <v>56</v>
      </c>
      <c r="B149" s="90" t="s">
        <v>152</v>
      </c>
      <c r="C149" s="39"/>
      <c r="D149" s="39"/>
      <c r="E149" s="40"/>
      <c r="F149" s="40"/>
      <c r="G149" s="40"/>
      <c r="H149" s="40"/>
      <c r="I149" s="2"/>
      <c r="J149" s="2"/>
      <c r="K149" s="2"/>
      <c r="L149" s="2">
        <f>SUM(K150:K158)</f>
        <v>0</v>
      </c>
    </row>
    <row r="150" spans="1:12" outlineLevel="1" x14ac:dyDescent="0.35">
      <c r="A150" s="87" t="s">
        <v>57</v>
      </c>
      <c r="B150" s="43" t="s">
        <v>209</v>
      </c>
      <c r="C150" s="21" t="s">
        <v>151</v>
      </c>
      <c r="D150" s="46"/>
      <c r="E150" s="60">
        <f>E151</f>
        <v>365</v>
      </c>
      <c r="F150" s="3"/>
      <c r="G150" s="19">
        <v>0</v>
      </c>
      <c r="H150" s="4">
        <f>F150+G150</f>
        <v>0</v>
      </c>
      <c r="I150" s="4">
        <f>E150*F150</f>
        <v>0</v>
      </c>
      <c r="J150" s="4">
        <f>E150*G150</f>
        <v>0</v>
      </c>
      <c r="K150" s="6">
        <f>I150+J150</f>
        <v>0</v>
      </c>
      <c r="L150" s="101"/>
    </row>
    <row r="151" spans="1:12" ht="25.75" outlineLevel="1" x14ac:dyDescent="0.35">
      <c r="A151" s="87" t="s">
        <v>150</v>
      </c>
      <c r="B151" s="51" t="s">
        <v>155</v>
      </c>
      <c r="C151" s="58" t="s">
        <v>151</v>
      </c>
      <c r="D151" s="3"/>
      <c r="E151" s="61">
        <f>365</f>
        <v>365</v>
      </c>
      <c r="F151" s="19">
        <v>0</v>
      </c>
      <c r="G151" s="4"/>
      <c r="H151" s="4">
        <f t="shared" ref="H151:H158" si="85">F151+G151</f>
        <v>0</v>
      </c>
      <c r="I151" s="4">
        <f t="shared" ref="I151:I158" si="86">E151*F151</f>
        <v>0</v>
      </c>
      <c r="J151" s="4">
        <f t="shared" ref="J151:J158" si="87">E151*G151</f>
        <v>0</v>
      </c>
      <c r="K151" s="6">
        <f t="shared" ref="K151:K158" si="88">I151+J151</f>
        <v>0</v>
      </c>
      <c r="L151" s="101"/>
    </row>
    <row r="152" spans="1:12" outlineLevel="1" x14ac:dyDescent="0.35">
      <c r="A152" s="87" t="s">
        <v>307</v>
      </c>
      <c r="B152" s="51" t="s">
        <v>145</v>
      </c>
      <c r="C152" s="58" t="s">
        <v>151</v>
      </c>
      <c r="D152" s="3"/>
      <c r="E152" s="61">
        <f>E150</f>
        <v>365</v>
      </c>
      <c r="F152" s="19">
        <v>0</v>
      </c>
      <c r="G152" s="4"/>
      <c r="H152" s="4">
        <f t="shared" si="85"/>
        <v>0</v>
      </c>
      <c r="I152" s="4">
        <f t="shared" si="86"/>
        <v>0</v>
      </c>
      <c r="J152" s="4">
        <f t="shared" si="87"/>
        <v>0</v>
      </c>
      <c r="K152" s="6">
        <f t="shared" si="88"/>
        <v>0</v>
      </c>
      <c r="L152" s="101"/>
    </row>
    <row r="153" spans="1:12" outlineLevel="1" x14ac:dyDescent="0.35">
      <c r="A153" s="87" t="s">
        <v>308</v>
      </c>
      <c r="B153" s="43" t="s">
        <v>208</v>
      </c>
      <c r="C153" s="21" t="s">
        <v>154</v>
      </c>
      <c r="D153" s="46"/>
      <c r="E153" s="60">
        <f>E154</f>
        <v>1</v>
      </c>
      <c r="F153" s="3"/>
      <c r="G153" s="19">
        <v>0</v>
      </c>
      <c r="H153" s="4">
        <f t="shared" si="85"/>
        <v>0</v>
      </c>
      <c r="I153" s="4">
        <f t="shared" si="86"/>
        <v>0</v>
      </c>
      <c r="J153" s="4">
        <f t="shared" si="87"/>
        <v>0</v>
      </c>
      <c r="K153" s="6">
        <f t="shared" si="88"/>
        <v>0</v>
      </c>
      <c r="L153" s="101"/>
    </row>
    <row r="154" spans="1:12" ht="38.6" outlineLevel="1" x14ac:dyDescent="0.35">
      <c r="A154" s="87" t="s">
        <v>309</v>
      </c>
      <c r="B154" s="51" t="s">
        <v>204</v>
      </c>
      <c r="C154" s="58" t="s">
        <v>154</v>
      </c>
      <c r="D154" s="3"/>
      <c r="E154" s="61">
        <v>1</v>
      </c>
      <c r="F154" s="19">
        <v>0</v>
      </c>
      <c r="G154" s="4"/>
      <c r="H154" s="4">
        <f t="shared" si="85"/>
        <v>0</v>
      </c>
      <c r="I154" s="4">
        <f t="shared" si="86"/>
        <v>0</v>
      </c>
      <c r="J154" s="4">
        <f t="shared" si="87"/>
        <v>0</v>
      </c>
      <c r="K154" s="6">
        <f t="shared" si="88"/>
        <v>0</v>
      </c>
      <c r="L154" s="101"/>
    </row>
    <row r="155" spans="1:12" outlineLevel="1" x14ac:dyDescent="0.35">
      <c r="A155" s="87" t="s">
        <v>310</v>
      </c>
      <c r="B155" s="43" t="s">
        <v>206</v>
      </c>
      <c r="C155" s="21" t="s">
        <v>154</v>
      </c>
      <c r="D155" s="46"/>
      <c r="E155" s="60">
        <f>E156</f>
        <v>1</v>
      </c>
      <c r="F155" s="3"/>
      <c r="G155" s="19">
        <v>0</v>
      </c>
      <c r="H155" s="4">
        <f t="shared" si="85"/>
        <v>0</v>
      </c>
      <c r="I155" s="4">
        <f t="shared" si="86"/>
        <v>0</v>
      </c>
      <c r="J155" s="4">
        <f t="shared" si="87"/>
        <v>0</v>
      </c>
      <c r="K155" s="6">
        <f t="shared" si="88"/>
        <v>0</v>
      </c>
      <c r="L155" s="101"/>
    </row>
    <row r="156" spans="1:12" ht="38.6" outlineLevel="1" x14ac:dyDescent="0.35">
      <c r="A156" s="87" t="s">
        <v>311</v>
      </c>
      <c r="B156" s="97" t="s">
        <v>207</v>
      </c>
      <c r="C156" s="58" t="s">
        <v>154</v>
      </c>
      <c r="D156" s="3"/>
      <c r="E156" s="61">
        <v>1</v>
      </c>
      <c r="F156" s="19">
        <v>0</v>
      </c>
      <c r="G156" s="4"/>
      <c r="H156" s="4">
        <f t="shared" si="85"/>
        <v>0</v>
      </c>
      <c r="I156" s="4">
        <f t="shared" si="86"/>
        <v>0</v>
      </c>
      <c r="J156" s="4">
        <f t="shared" si="87"/>
        <v>0</v>
      </c>
      <c r="K156" s="6">
        <f t="shared" si="88"/>
        <v>0</v>
      </c>
      <c r="L156" s="101"/>
    </row>
    <row r="157" spans="1:12" outlineLevel="1" x14ac:dyDescent="0.35">
      <c r="A157" s="87" t="s">
        <v>312</v>
      </c>
      <c r="B157" s="43" t="s">
        <v>153</v>
      </c>
      <c r="C157" s="21" t="s">
        <v>154</v>
      </c>
      <c r="D157" s="46"/>
      <c r="E157" s="60">
        <f>E158</f>
        <v>1</v>
      </c>
      <c r="F157" s="3"/>
      <c r="G157" s="19">
        <v>0</v>
      </c>
      <c r="H157" s="4">
        <f t="shared" si="85"/>
        <v>0</v>
      </c>
      <c r="I157" s="4">
        <f t="shared" si="86"/>
        <v>0</v>
      </c>
      <c r="J157" s="4">
        <f t="shared" si="87"/>
        <v>0</v>
      </c>
      <c r="K157" s="6">
        <f t="shared" si="88"/>
        <v>0</v>
      </c>
      <c r="L157" s="101"/>
    </row>
    <row r="158" spans="1:12" ht="38.6" outlineLevel="1" x14ac:dyDescent="0.35">
      <c r="A158" s="87" t="s">
        <v>313</v>
      </c>
      <c r="B158" s="51" t="s">
        <v>205</v>
      </c>
      <c r="C158" s="58" t="s">
        <v>154</v>
      </c>
      <c r="D158" s="3"/>
      <c r="E158" s="61">
        <v>1</v>
      </c>
      <c r="F158" s="19">
        <v>0</v>
      </c>
      <c r="G158" s="4"/>
      <c r="H158" s="4">
        <f t="shared" si="85"/>
        <v>0</v>
      </c>
      <c r="I158" s="4">
        <f t="shared" si="86"/>
        <v>0</v>
      </c>
      <c r="J158" s="4">
        <f t="shared" si="87"/>
        <v>0</v>
      </c>
      <c r="K158" s="6">
        <f t="shared" si="88"/>
        <v>0</v>
      </c>
      <c r="L158" s="101"/>
    </row>
    <row r="159" spans="1:12" ht="14.15" x14ac:dyDescent="0.35">
      <c r="A159" s="35"/>
      <c r="B159" s="30" t="s">
        <v>315</v>
      </c>
      <c r="C159" s="29"/>
      <c r="D159" s="29"/>
      <c r="E159" s="29"/>
      <c r="F159" s="31"/>
      <c r="G159" s="29"/>
      <c r="H159" s="29"/>
      <c r="I159" s="32">
        <f t="shared" ref="I159:J159" si="89">SUM(I15:I158)</f>
        <v>0</v>
      </c>
      <c r="J159" s="32">
        <f t="shared" si="89"/>
        <v>0</v>
      </c>
      <c r="K159" s="32">
        <f>SUM(K15:K158)</f>
        <v>0</v>
      </c>
    </row>
    <row r="160" spans="1:12" s="85" customFormat="1" ht="14.15" x14ac:dyDescent="0.35">
      <c r="A160" s="89"/>
      <c r="B160" s="91"/>
      <c r="C160" s="89"/>
      <c r="D160" s="89"/>
      <c r="E160" s="89"/>
      <c r="F160" s="92"/>
      <c r="G160" s="89"/>
      <c r="H160" s="89"/>
      <c r="I160" s="93"/>
      <c r="J160" s="93"/>
      <c r="K160" s="93"/>
      <c r="L160" s="84"/>
    </row>
    <row r="161" spans="1:14" ht="14.6" x14ac:dyDescent="0.4">
      <c r="A161" s="24"/>
      <c r="B161" s="25"/>
      <c r="C161" s="24"/>
      <c r="D161" s="24"/>
      <c r="E161" s="24"/>
      <c r="F161" s="24"/>
      <c r="G161"/>
      <c r="H161"/>
      <c r="I161" s="24"/>
      <c r="J161" s="24"/>
      <c r="K161" s="26"/>
    </row>
    <row r="162" spans="1:14" x14ac:dyDescent="0.35">
      <c r="A162" s="8" t="s">
        <v>28</v>
      </c>
      <c r="H162" s="75"/>
      <c r="L162" s="8"/>
    </row>
    <row r="163" spans="1:14" x14ac:dyDescent="0.35">
      <c r="A163" s="20">
        <v>1</v>
      </c>
      <c r="B163" s="8" t="s">
        <v>77</v>
      </c>
      <c r="H163" s="75"/>
      <c r="L163" s="8"/>
    </row>
    <row r="164" spans="1:14" x14ac:dyDescent="0.35">
      <c r="A164" s="20">
        <v>2</v>
      </c>
      <c r="B164" s="121" t="s">
        <v>78</v>
      </c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</row>
    <row r="165" spans="1:14" x14ac:dyDescent="0.35">
      <c r="A165" s="20">
        <v>3</v>
      </c>
      <c r="B165" s="8" t="s">
        <v>79</v>
      </c>
      <c r="H165" s="75"/>
      <c r="L165" s="8"/>
    </row>
    <row r="166" spans="1:14" x14ac:dyDescent="0.35">
      <c r="A166" s="20">
        <v>4</v>
      </c>
      <c r="B166" s="8" t="s">
        <v>29</v>
      </c>
      <c r="H166" s="75"/>
      <c r="L166" s="8"/>
    </row>
    <row r="167" spans="1:14" x14ac:dyDescent="0.35">
      <c r="A167" s="20">
        <v>5</v>
      </c>
      <c r="B167" s="76" t="s">
        <v>80</v>
      </c>
      <c r="C167" s="77"/>
      <c r="D167" s="77"/>
      <c r="E167" s="78"/>
      <c r="F167" s="79"/>
      <c r="G167" s="79"/>
      <c r="H167" s="78"/>
      <c r="I167" s="80"/>
      <c r="J167" s="80"/>
      <c r="K167" s="80"/>
      <c r="L167" s="79"/>
      <c r="M167" s="79"/>
      <c r="N167" s="79"/>
    </row>
    <row r="168" spans="1:14" x14ac:dyDescent="0.35">
      <c r="H168" s="75"/>
      <c r="L168" s="8"/>
    </row>
    <row r="169" spans="1:14" x14ac:dyDescent="0.35">
      <c r="H169" s="75"/>
      <c r="L169" s="8"/>
    </row>
    <row r="170" spans="1:14" x14ac:dyDescent="0.35">
      <c r="A170" s="13" t="s">
        <v>12</v>
      </c>
      <c r="H170" s="75"/>
    </row>
    <row r="171" spans="1:14" ht="28.2" customHeight="1" x14ac:dyDescent="0.35">
      <c r="A171" s="21">
        <v>1</v>
      </c>
      <c r="B171" s="125" t="s">
        <v>81</v>
      </c>
      <c r="C171" s="126"/>
      <c r="D171" s="126"/>
      <c r="E171" s="127"/>
      <c r="F171" s="107"/>
      <c r="G171" s="108"/>
      <c r="H171" s="109"/>
    </row>
    <row r="172" spans="1:14" ht="23.4" customHeight="1" x14ac:dyDescent="0.35">
      <c r="A172" s="21">
        <v>2</v>
      </c>
      <c r="B172" s="110" t="s">
        <v>82</v>
      </c>
      <c r="C172" s="110"/>
      <c r="D172" s="110"/>
      <c r="E172" s="110"/>
      <c r="F172" s="107" t="s">
        <v>83</v>
      </c>
      <c r="G172" s="108"/>
      <c r="H172" s="109"/>
    </row>
    <row r="173" spans="1:14" ht="82.85" customHeight="1" x14ac:dyDescent="0.35">
      <c r="A173" s="21">
        <v>3</v>
      </c>
      <c r="B173" s="110" t="s">
        <v>14</v>
      </c>
      <c r="C173" s="110"/>
      <c r="D173" s="110"/>
      <c r="E173" s="110"/>
      <c r="F173" s="117" t="s">
        <v>84</v>
      </c>
      <c r="G173" s="118"/>
      <c r="H173" s="119"/>
    </row>
    <row r="174" spans="1:14" x14ac:dyDescent="0.35">
      <c r="A174" s="22" t="s">
        <v>85</v>
      </c>
      <c r="B174" s="123" t="s">
        <v>16</v>
      </c>
      <c r="C174" s="123"/>
      <c r="D174" s="123"/>
      <c r="E174" s="123"/>
      <c r="F174" s="107" t="s">
        <v>15</v>
      </c>
      <c r="G174" s="108"/>
      <c r="H174" s="109"/>
    </row>
    <row r="175" spans="1:14" x14ac:dyDescent="0.35">
      <c r="A175" s="22" t="s">
        <v>86</v>
      </c>
      <c r="B175" s="123" t="s">
        <v>17</v>
      </c>
      <c r="C175" s="123"/>
      <c r="D175" s="123"/>
      <c r="E175" s="123"/>
      <c r="F175" s="107" t="s">
        <v>15</v>
      </c>
      <c r="G175" s="108"/>
      <c r="H175" s="109"/>
    </row>
    <row r="176" spans="1:14" x14ac:dyDescent="0.35">
      <c r="A176" s="22" t="s">
        <v>87</v>
      </c>
      <c r="B176" s="123" t="s">
        <v>18</v>
      </c>
      <c r="C176" s="123"/>
      <c r="D176" s="123"/>
      <c r="E176" s="123"/>
      <c r="F176" s="107" t="s">
        <v>15</v>
      </c>
      <c r="G176" s="108"/>
      <c r="H176" s="109"/>
    </row>
    <row r="177" spans="1:8" ht="25.85" customHeight="1" x14ac:dyDescent="0.35">
      <c r="A177" s="21">
        <v>4</v>
      </c>
      <c r="B177" s="110" t="s">
        <v>88</v>
      </c>
      <c r="C177" s="110"/>
      <c r="D177" s="110"/>
      <c r="E177" s="110"/>
      <c r="F177" s="117"/>
      <c r="G177" s="118"/>
      <c r="H177" s="119"/>
    </row>
    <row r="178" spans="1:8" ht="79.849999999999994" customHeight="1" x14ac:dyDescent="0.35">
      <c r="A178" s="22" t="s">
        <v>89</v>
      </c>
      <c r="B178" s="104" t="s">
        <v>90</v>
      </c>
      <c r="C178" s="105"/>
      <c r="D178" s="105"/>
      <c r="E178" s="106"/>
      <c r="F178" s="114" t="s">
        <v>91</v>
      </c>
      <c r="G178" s="115"/>
      <c r="H178" s="116"/>
    </row>
    <row r="179" spans="1:8" ht="80.400000000000006" customHeight="1" x14ac:dyDescent="0.35">
      <c r="A179" s="22" t="s">
        <v>92</v>
      </c>
      <c r="B179" s="104" t="s">
        <v>93</v>
      </c>
      <c r="C179" s="105"/>
      <c r="D179" s="105"/>
      <c r="E179" s="106"/>
      <c r="F179" s="114" t="s">
        <v>94</v>
      </c>
      <c r="G179" s="115"/>
      <c r="H179" s="116"/>
    </row>
    <row r="180" spans="1:8" ht="63" customHeight="1" x14ac:dyDescent="0.35">
      <c r="A180" s="21">
        <v>5</v>
      </c>
      <c r="B180" s="104" t="s">
        <v>95</v>
      </c>
      <c r="C180" s="105"/>
      <c r="D180" s="105"/>
      <c r="E180" s="106"/>
      <c r="F180" s="114" t="s">
        <v>96</v>
      </c>
      <c r="G180" s="115"/>
      <c r="H180" s="116"/>
    </row>
    <row r="181" spans="1:8" ht="67.2" customHeight="1" x14ac:dyDescent="0.35">
      <c r="A181" s="21">
        <v>6</v>
      </c>
      <c r="B181" s="110" t="s">
        <v>97</v>
      </c>
      <c r="C181" s="110"/>
      <c r="D181" s="110"/>
      <c r="E181" s="110"/>
      <c r="F181" s="107" t="s">
        <v>19</v>
      </c>
      <c r="G181" s="108"/>
      <c r="H181" s="109"/>
    </row>
    <row r="182" spans="1:8" ht="37.85" customHeight="1" x14ac:dyDescent="0.35">
      <c r="A182" s="21">
        <v>7</v>
      </c>
      <c r="B182" s="110" t="s">
        <v>98</v>
      </c>
      <c r="C182" s="110"/>
      <c r="D182" s="110"/>
      <c r="E182" s="110"/>
      <c r="F182" s="114" t="s">
        <v>99</v>
      </c>
      <c r="G182" s="115"/>
      <c r="H182" s="116"/>
    </row>
    <row r="183" spans="1:8" ht="37.85" customHeight="1" x14ac:dyDescent="0.35">
      <c r="A183" s="21">
        <v>8</v>
      </c>
      <c r="B183" s="104" t="s">
        <v>13</v>
      </c>
      <c r="C183" s="105"/>
      <c r="D183" s="105"/>
      <c r="E183" s="106"/>
      <c r="F183" s="114" t="s">
        <v>100</v>
      </c>
      <c r="G183" s="115"/>
      <c r="H183" s="116"/>
    </row>
    <row r="184" spans="1:8" ht="33" customHeight="1" x14ac:dyDescent="0.35">
      <c r="A184" s="21">
        <v>9</v>
      </c>
      <c r="B184" s="110" t="s">
        <v>101</v>
      </c>
      <c r="C184" s="110"/>
      <c r="D184" s="110"/>
      <c r="E184" s="110"/>
      <c r="F184" s="114" t="s">
        <v>102</v>
      </c>
      <c r="G184" s="115"/>
      <c r="H184" s="116"/>
    </row>
    <row r="185" spans="1:8" ht="30" customHeight="1" x14ac:dyDescent="0.35">
      <c r="A185" s="21">
        <v>10</v>
      </c>
      <c r="B185" s="110" t="s">
        <v>103</v>
      </c>
      <c r="C185" s="110"/>
      <c r="D185" s="110"/>
      <c r="E185" s="110"/>
      <c r="F185" s="111" t="s">
        <v>19</v>
      </c>
      <c r="G185" s="112"/>
      <c r="H185" s="113"/>
    </row>
    <row r="186" spans="1:8" ht="28.85" customHeight="1" x14ac:dyDescent="0.35">
      <c r="A186" s="21">
        <v>11</v>
      </c>
      <c r="B186" s="110" t="s">
        <v>104</v>
      </c>
      <c r="C186" s="110"/>
      <c r="D186" s="110"/>
      <c r="E186" s="110"/>
      <c r="F186" s="111" t="s">
        <v>19</v>
      </c>
      <c r="G186" s="112"/>
      <c r="H186" s="113"/>
    </row>
    <row r="187" spans="1:8" x14ac:dyDescent="0.35">
      <c r="A187" s="21">
        <v>12</v>
      </c>
      <c r="B187" s="104" t="s">
        <v>105</v>
      </c>
      <c r="C187" s="105"/>
      <c r="D187" s="105"/>
      <c r="E187" s="106"/>
      <c r="F187" s="111" t="s">
        <v>19</v>
      </c>
      <c r="G187" s="112"/>
      <c r="H187" s="113"/>
    </row>
    <row r="188" spans="1:8" ht="40.85" customHeight="1" x14ac:dyDescent="0.35">
      <c r="A188" s="21">
        <v>13</v>
      </c>
      <c r="B188" s="104" t="s">
        <v>106</v>
      </c>
      <c r="C188" s="105"/>
      <c r="D188" s="105"/>
      <c r="E188" s="106"/>
      <c r="F188" s="111" t="s">
        <v>19</v>
      </c>
      <c r="G188" s="112"/>
      <c r="H188" s="113"/>
    </row>
    <row r="189" spans="1:8" ht="29.4" customHeight="1" x14ac:dyDescent="0.35">
      <c r="A189" s="21">
        <v>14</v>
      </c>
      <c r="B189" s="104" t="s">
        <v>107</v>
      </c>
      <c r="C189" s="105"/>
      <c r="D189" s="105"/>
      <c r="E189" s="106"/>
      <c r="F189" s="111" t="s">
        <v>19</v>
      </c>
      <c r="G189" s="112"/>
      <c r="H189" s="113"/>
    </row>
    <row r="190" spans="1:8" ht="25.85" customHeight="1" x14ac:dyDescent="0.35">
      <c r="A190" s="21">
        <v>15</v>
      </c>
      <c r="B190" s="104" t="s">
        <v>108</v>
      </c>
      <c r="C190" s="105"/>
      <c r="D190" s="105"/>
      <c r="E190" s="106"/>
      <c r="F190" s="111" t="s">
        <v>19</v>
      </c>
      <c r="G190" s="112"/>
      <c r="H190" s="113"/>
    </row>
    <row r="191" spans="1:8" ht="40.85" customHeight="1" x14ac:dyDescent="0.35">
      <c r="A191" s="21">
        <v>16</v>
      </c>
      <c r="B191" s="104" t="s">
        <v>109</v>
      </c>
      <c r="C191" s="105"/>
      <c r="D191" s="105"/>
      <c r="E191" s="106"/>
      <c r="F191" s="114" t="s">
        <v>110</v>
      </c>
      <c r="G191" s="115"/>
      <c r="H191" s="116"/>
    </row>
    <row r="192" spans="1:8" ht="37.200000000000003" customHeight="1" x14ac:dyDescent="0.35">
      <c r="A192" s="21">
        <v>17</v>
      </c>
      <c r="B192" s="104" t="s">
        <v>111</v>
      </c>
      <c r="C192" s="105"/>
      <c r="D192" s="105"/>
      <c r="E192" s="106"/>
      <c r="F192" s="114" t="s">
        <v>112</v>
      </c>
      <c r="G192" s="115"/>
      <c r="H192" s="116"/>
    </row>
    <row r="193" spans="1:8" ht="55.2" customHeight="1" x14ac:dyDescent="0.35">
      <c r="A193" s="21">
        <v>18</v>
      </c>
      <c r="B193" s="104" t="s">
        <v>113</v>
      </c>
      <c r="C193" s="105"/>
      <c r="D193" s="105"/>
      <c r="E193" s="106"/>
      <c r="F193" s="117" t="s">
        <v>114</v>
      </c>
      <c r="G193" s="118"/>
      <c r="H193" s="119"/>
    </row>
    <row r="194" spans="1:8" ht="45" customHeight="1" x14ac:dyDescent="0.35">
      <c r="A194" s="21">
        <v>19</v>
      </c>
      <c r="B194" s="104" t="s">
        <v>115</v>
      </c>
      <c r="C194" s="105"/>
      <c r="D194" s="105"/>
      <c r="E194" s="106"/>
      <c r="F194" s="114" t="s">
        <v>116</v>
      </c>
      <c r="G194" s="115"/>
      <c r="H194" s="116"/>
    </row>
    <row r="195" spans="1:8" ht="25.2" customHeight="1" x14ac:dyDescent="0.35">
      <c r="A195" s="21">
        <v>20</v>
      </c>
      <c r="B195" s="104" t="s">
        <v>117</v>
      </c>
      <c r="C195" s="105"/>
      <c r="D195" s="105"/>
      <c r="E195" s="106"/>
      <c r="F195" s="117" t="s">
        <v>118</v>
      </c>
      <c r="G195" s="118"/>
      <c r="H195" s="119"/>
    </row>
    <row r="196" spans="1:8" customFormat="1" ht="19.95" customHeight="1" x14ac:dyDescent="0.4">
      <c r="A196" s="22" t="s">
        <v>119</v>
      </c>
      <c r="B196" s="104" t="s">
        <v>120</v>
      </c>
      <c r="C196" s="105"/>
      <c r="D196" s="105"/>
      <c r="E196" s="106"/>
      <c r="F196" s="117" t="s">
        <v>121</v>
      </c>
      <c r="G196" s="118"/>
      <c r="H196" s="119"/>
    </row>
    <row r="197" spans="1:8" x14ac:dyDescent="0.35">
      <c r="A197" s="21">
        <v>21</v>
      </c>
      <c r="B197" s="104" t="s">
        <v>122</v>
      </c>
      <c r="C197" s="105"/>
      <c r="D197" s="105"/>
      <c r="E197" s="106"/>
      <c r="F197" s="114" t="s">
        <v>123</v>
      </c>
      <c r="G197" s="115"/>
      <c r="H197" s="116"/>
    </row>
    <row r="198" spans="1:8" x14ac:dyDescent="0.35">
      <c r="A198" s="21">
        <v>22</v>
      </c>
      <c r="B198" s="104" t="s">
        <v>124</v>
      </c>
      <c r="C198" s="105"/>
      <c r="D198" s="105"/>
      <c r="E198" s="106"/>
      <c r="F198" s="114" t="s">
        <v>254</v>
      </c>
      <c r="G198" s="115"/>
      <c r="H198" s="116"/>
    </row>
    <row r="199" spans="1:8" x14ac:dyDescent="0.35">
      <c r="A199" s="21">
        <v>23</v>
      </c>
      <c r="B199" s="104" t="s">
        <v>125</v>
      </c>
      <c r="C199" s="105"/>
      <c r="D199" s="105"/>
      <c r="E199" s="106"/>
      <c r="F199" s="114" t="s">
        <v>126</v>
      </c>
      <c r="G199" s="115"/>
      <c r="H199" s="116"/>
    </row>
    <row r="200" spans="1:8" x14ac:dyDescent="0.35">
      <c r="A200" s="21">
        <v>24</v>
      </c>
      <c r="B200" s="104" t="s">
        <v>127</v>
      </c>
      <c r="C200" s="105"/>
      <c r="D200" s="105"/>
      <c r="E200" s="106"/>
      <c r="F200" s="114" t="s">
        <v>128</v>
      </c>
      <c r="G200" s="115"/>
      <c r="H200" s="116"/>
    </row>
    <row r="201" spans="1:8" x14ac:dyDescent="0.35">
      <c r="A201" s="21">
        <v>25</v>
      </c>
      <c r="B201" s="104" t="s">
        <v>129</v>
      </c>
      <c r="C201" s="105"/>
      <c r="D201" s="105"/>
      <c r="E201" s="106"/>
      <c r="F201" s="111" t="s">
        <v>130</v>
      </c>
      <c r="G201" s="112"/>
      <c r="H201" s="113"/>
    </row>
    <row r="202" spans="1:8" x14ac:dyDescent="0.35">
      <c r="A202" s="21">
        <v>26</v>
      </c>
      <c r="B202" s="104" t="s">
        <v>131</v>
      </c>
      <c r="C202" s="105"/>
      <c r="D202" s="105"/>
      <c r="E202" s="106"/>
      <c r="F202" s="111" t="s">
        <v>19</v>
      </c>
      <c r="G202" s="112"/>
      <c r="H202" s="113"/>
    </row>
    <row r="203" spans="1:8" ht="27" customHeight="1" x14ac:dyDescent="0.35">
      <c r="A203" s="21">
        <v>27</v>
      </c>
      <c r="B203" s="104" t="s">
        <v>132</v>
      </c>
      <c r="C203" s="105"/>
      <c r="D203" s="105"/>
      <c r="E203" s="106"/>
      <c r="F203" s="111" t="s">
        <v>19</v>
      </c>
      <c r="G203" s="112"/>
      <c r="H203" s="113"/>
    </row>
    <row r="204" spans="1:8" ht="25.2" customHeight="1" x14ac:dyDescent="0.35">
      <c r="A204" s="21">
        <v>28</v>
      </c>
      <c r="B204" s="104" t="s">
        <v>133</v>
      </c>
      <c r="C204" s="105"/>
      <c r="D204" s="105"/>
      <c r="E204" s="106"/>
      <c r="F204" s="111"/>
      <c r="G204" s="112"/>
      <c r="H204" s="113"/>
    </row>
    <row r="205" spans="1:8" x14ac:dyDescent="0.35">
      <c r="A205" s="21">
        <v>29</v>
      </c>
      <c r="B205" s="104" t="s">
        <v>134</v>
      </c>
      <c r="C205" s="105"/>
      <c r="D205" s="105"/>
      <c r="E205" s="106"/>
      <c r="F205" s="111" t="s">
        <v>19</v>
      </c>
      <c r="G205" s="112"/>
      <c r="H205" s="113"/>
    </row>
    <row r="206" spans="1:8" ht="25.85" customHeight="1" x14ac:dyDescent="0.35">
      <c r="A206" s="21">
        <v>30</v>
      </c>
      <c r="B206" s="104" t="s">
        <v>33</v>
      </c>
      <c r="C206" s="105"/>
      <c r="D206" s="105"/>
      <c r="E206" s="106"/>
      <c r="F206" s="62"/>
      <c r="G206" s="63"/>
      <c r="H206" s="64"/>
    </row>
    <row r="207" spans="1:8" ht="14.4" customHeight="1" x14ac:dyDescent="0.35">
      <c r="A207" s="21">
        <v>31</v>
      </c>
      <c r="B207" s="104" t="s">
        <v>135</v>
      </c>
      <c r="C207" s="105"/>
      <c r="D207" s="105"/>
      <c r="E207" s="106"/>
      <c r="F207" s="107" t="s">
        <v>19</v>
      </c>
      <c r="G207" s="108"/>
      <c r="H207" s="109"/>
    </row>
    <row r="208" spans="1:8" x14ac:dyDescent="0.35">
      <c r="A208" s="21">
        <v>32</v>
      </c>
      <c r="B208" s="104" t="s">
        <v>20</v>
      </c>
      <c r="C208" s="105"/>
      <c r="D208" s="105"/>
      <c r="E208" s="106"/>
      <c r="F208" s="107" t="s">
        <v>19</v>
      </c>
      <c r="G208" s="108"/>
      <c r="H208" s="109"/>
    </row>
    <row r="209" spans="1:12" x14ac:dyDescent="0.35">
      <c r="A209" s="21">
        <v>33</v>
      </c>
      <c r="B209" s="110" t="s">
        <v>136</v>
      </c>
      <c r="C209" s="110"/>
      <c r="D209" s="110"/>
      <c r="E209" s="110"/>
      <c r="F209" s="107"/>
      <c r="G209" s="108"/>
      <c r="H209" s="109"/>
    </row>
    <row r="210" spans="1:12" x14ac:dyDescent="0.35">
      <c r="B210" s="9"/>
      <c r="H210" s="75"/>
    </row>
    <row r="211" spans="1:12" x14ac:dyDescent="0.35">
      <c r="B211" s="9"/>
      <c r="H211" s="75"/>
    </row>
    <row r="212" spans="1:12" x14ac:dyDescent="0.35">
      <c r="H212" s="75"/>
    </row>
    <row r="213" spans="1:12" x14ac:dyDescent="0.35">
      <c r="B213" s="8" t="s">
        <v>21</v>
      </c>
      <c r="C213" s="8" t="s">
        <v>22</v>
      </c>
      <c r="G213" s="8" t="s">
        <v>23</v>
      </c>
      <c r="H213" s="75"/>
    </row>
    <row r="214" spans="1:12" s="23" customFormat="1" x14ac:dyDescent="0.4">
      <c r="B214" s="23" t="s">
        <v>24</v>
      </c>
      <c r="C214" s="23" t="s">
        <v>25</v>
      </c>
      <c r="G214" s="23" t="s">
        <v>26</v>
      </c>
      <c r="H214" s="81"/>
      <c r="L214" s="37"/>
    </row>
    <row r="215" spans="1:12" x14ac:dyDescent="0.35">
      <c r="H215" s="75"/>
    </row>
    <row r="216" spans="1:12" x14ac:dyDescent="0.35">
      <c r="B216" s="8" t="s">
        <v>27</v>
      </c>
      <c r="H216" s="75"/>
    </row>
    <row r="217" spans="1:12" s="82" customFormat="1" ht="14.15" x14ac:dyDescent="0.35"/>
    <row r="218" spans="1:12" s="82" customFormat="1" ht="14.15" x14ac:dyDescent="0.35"/>
  </sheetData>
  <mergeCells count="89">
    <mergeCell ref="I10:K10"/>
    <mergeCell ref="B171:E171"/>
    <mergeCell ref="F171:H171"/>
    <mergeCell ref="B172:E172"/>
    <mergeCell ref="F172:H172"/>
    <mergeCell ref="B164:L164"/>
    <mergeCell ref="L10:L11"/>
    <mergeCell ref="B181:E181"/>
    <mergeCell ref="F181:H181"/>
    <mergeCell ref="B178:E178"/>
    <mergeCell ref="F178:H178"/>
    <mergeCell ref="B179:E179"/>
    <mergeCell ref="F179:H179"/>
    <mergeCell ref="B180:E180"/>
    <mergeCell ref="F180:H180"/>
    <mergeCell ref="A10:A11"/>
    <mergeCell ref="B10:B11"/>
    <mergeCell ref="C10:C11"/>
    <mergeCell ref="D10:D11"/>
    <mergeCell ref="E10:E11"/>
    <mergeCell ref="B182:E182"/>
    <mergeCell ref="F182:H182"/>
    <mergeCell ref="B7:G7"/>
    <mergeCell ref="B1:H1"/>
    <mergeCell ref="F10:H10"/>
    <mergeCell ref="B173:E173"/>
    <mergeCell ref="F173:H173"/>
    <mergeCell ref="B174:E174"/>
    <mergeCell ref="F174:H174"/>
    <mergeCell ref="B175:E175"/>
    <mergeCell ref="F175:H175"/>
    <mergeCell ref="B176:E176"/>
    <mergeCell ref="F176:H176"/>
    <mergeCell ref="B177:E177"/>
    <mergeCell ref="F177:H177"/>
    <mergeCell ref="B8:J8"/>
    <mergeCell ref="B183:E183"/>
    <mergeCell ref="F183:H183"/>
    <mergeCell ref="B184:E184"/>
    <mergeCell ref="F184:H184"/>
    <mergeCell ref="B185:E185"/>
    <mergeCell ref="F185:H185"/>
    <mergeCell ref="B186:E186"/>
    <mergeCell ref="F186:H186"/>
    <mergeCell ref="B187:E187"/>
    <mergeCell ref="F187:H187"/>
    <mergeCell ref="B188:E188"/>
    <mergeCell ref="F188:H188"/>
    <mergeCell ref="B189:E189"/>
    <mergeCell ref="F189:H189"/>
    <mergeCell ref="B190:E190"/>
    <mergeCell ref="F190:H190"/>
    <mergeCell ref="B191:E191"/>
    <mergeCell ref="F191:H191"/>
    <mergeCell ref="B192:E192"/>
    <mergeCell ref="F192:H192"/>
    <mergeCell ref="B193:E193"/>
    <mergeCell ref="F193:H193"/>
    <mergeCell ref="B194:E194"/>
    <mergeCell ref="F194:H194"/>
    <mergeCell ref="B195:E195"/>
    <mergeCell ref="F195:H195"/>
    <mergeCell ref="B196:E196"/>
    <mergeCell ref="F196:H196"/>
    <mergeCell ref="B197:E197"/>
    <mergeCell ref="F197:H197"/>
    <mergeCell ref="B198:E198"/>
    <mergeCell ref="F198:H198"/>
    <mergeCell ref="B199:E199"/>
    <mergeCell ref="F199:H199"/>
    <mergeCell ref="B200:E200"/>
    <mergeCell ref="F200:H200"/>
    <mergeCell ref="B201:E201"/>
    <mergeCell ref="F201:H201"/>
    <mergeCell ref="B202:E202"/>
    <mergeCell ref="F202:H202"/>
    <mergeCell ref="B203:E203"/>
    <mergeCell ref="F203:H203"/>
    <mergeCell ref="B204:E204"/>
    <mergeCell ref="F204:H204"/>
    <mergeCell ref="B205:E205"/>
    <mergeCell ref="F205:H205"/>
    <mergeCell ref="B206:E206"/>
    <mergeCell ref="B207:E207"/>
    <mergeCell ref="F207:H207"/>
    <mergeCell ref="B208:E208"/>
    <mergeCell ref="F208:H208"/>
    <mergeCell ref="B209:E209"/>
    <mergeCell ref="F209:H20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ДОУ Жаворонки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Товарищ</dc:creator>
  <cp:lastModifiedBy>Юркина Ольга Владимировна</cp:lastModifiedBy>
  <dcterms:created xsi:type="dcterms:W3CDTF">2015-06-05T18:19:34Z</dcterms:created>
  <dcterms:modified xsi:type="dcterms:W3CDTF">2026-05-29T11:26:38Z</dcterms:modified>
</cp:coreProperties>
</file>